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te290736\Desktop\県選抜１・２次要項他\"/>
    </mc:Choice>
  </mc:AlternateContent>
  <bookViews>
    <workbookView xWindow="0" yWindow="0" windowWidth="20490" windowHeight="7530" tabRatio="704" activeTab="3"/>
  </bookViews>
  <sheets>
    <sheet name="読んでね" sheetId="24" r:id="rId1"/>
    <sheet name="ﾀﾞﾌﾞﾙｽ入力" sheetId="23" r:id="rId2"/>
    <sheet name="ｼﾝｸﾞﾙｽ入力" sheetId="36" r:id="rId3"/>
    <sheet name="団体戦入力" sheetId="22" r:id="rId4"/>
    <sheet name="ﾀﾞﾌﾞﾙｽ印刷１" sheetId="1" r:id="rId5"/>
    <sheet name="ﾀﾞﾌﾞﾙｽ印刷２" sheetId="25" r:id="rId6"/>
    <sheet name="ｼﾝｸﾞﾙｽ印刷" sheetId="37" r:id="rId7"/>
    <sheet name="団体印刷" sheetId="10" r:id="rId8"/>
    <sheet name="団体印刷高校選抜１次" sheetId="40" r:id="rId9"/>
    <sheet name="ﾀﾞﾌﾞﾙｽ主管校用" sheetId="38" state="hidden" r:id="rId10"/>
    <sheet name="ｼﾝｸﾞﾙｽ主管校用" sheetId="13" state="hidden" r:id="rId11"/>
    <sheet name="団体戦主管校用" sheetId="35" state="hidden" r:id="rId12"/>
    <sheet name="memo" sheetId="20" r:id="rId13"/>
    <sheet name="学校名" sheetId="39" r:id="rId14"/>
  </sheets>
  <definedNames>
    <definedName name="HJS">memo!$M$3:$M$9</definedName>
    <definedName name="HJSP">memo!$M$3:$O$9</definedName>
    <definedName name="_xlnm.Print_Area" localSheetId="6">ｼﾝｸﾞﾙｽ印刷!$A$1:$Q$37</definedName>
    <definedName name="_xlnm.Print_Area" localSheetId="4">ﾀﾞﾌﾞﾙｽ印刷１!$A$1:$Q$45</definedName>
    <definedName name="_xlnm.Print_Area" localSheetId="5">ﾀﾞﾌﾞﾙｽ印刷２!$A$1:$Q$45</definedName>
    <definedName name="_xlnm.Print_Area" localSheetId="7">団体印刷!$A$2:$O$28</definedName>
    <definedName name="_xlnm.Print_Area" localSheetId="8">団体印刷高校選抜１次!$A$2:$O$31</definedName>
    <definedName name="ｼﾝｸﾞﾙｽ">ｼﾝｸﾞﾙｽ入力!$F$28:$Z$39</definedName>
    <definedName name="ﾀﾞﾌﾞﾙｽ">ﾀﾞﾌﾞﾙｽ入力!$D$32:$Z$66</definedName>
    <definedName name="会員番号">memo!$K$2</definedName>
    <definedName name="区分">memo!$I$2:$I$3</definedName>
    <definedName name="県・地区">memo!$A$2:$A$3</definedName>
    <definedName name="県ｲﾝﾄﾞｱ">memo!$AB$3:$AB$9</definedName>
    <definedName name="県ｲﾝﾄﾞｱP">memo!$AB$3:$AD$9</definedName>
    <definedName name="県新人">memo!$Y$3:$Y$9</definedName>
    <definedName name="県新人P">memo!$Y$3:$AA$9</definedName>
    <definedName name="県選抜">memo!$AH$3:$AH$6</definedName>
    <definedName name="県選抜P">memo!$AI$3:$AI$6</definedName>
    <definedName name="県総体">memo!$S$3:$S$9</definedName>
    <definedName name="県総体P">memo!$S$3:$U$9</definedName>
    <definedName name="県総体個人１" localSheetId="6">ｼﾝｸﾞﾙｽ印刷!#REF!</definedName>
    <definedName name="県総体個人１" localSheetId="2">ﾀﾞﾌﾞﾙｽ印刷１!#REF!</definedName>
    <definedName name="県総体個人１" localSheetId="5">ﾀﾞﾌﾞﾙｽ印刷２!#REF!</definedName>
    <definedName name="県総体個人１" localSheetId="9">ﾀﾞﾌﾞﾙｽ印刷１!#REF!</definedName>
    <definedName name="県総体個人１" localSheetId="8">ﾀﾞﾌﾞﾙｽ印刷１!#REF!</definedName>
    <definedName name="県総体個人１" localSheetId="11">ﾀﾞﾌﾞﾙｽ印刷１!#REF!</definedName>
    <definedName name="県総体個人１">ﾀﾞﾌﾞﾙｽ印刷１!#REF!</definedName>
    <definedName name="県総体個人２" localSheetId="6">#REF!</definedName>
    <definedName name="県総体個人２" localSheetId="2">#REF!</definedName>
    <definedName name="県総体個人２" localSheetId="9">#REF!</definedName>
    <definedName name="県総体個人２" localSheetId="11">#REF!</definedName>
    <definedName name="個人指導者1" localSheetId="2">INDEX(memo!$AM$2:$AM$5,ｼﾝｸﾞﾙｽ入力!$D$25)</definedName>
    <definedName name="個人指導者1">INDEX(memo!$AM$2:$AM$5,ﾀﾞﾌﾞﾙｽ入力!$D$25)</definedName>
    <definedName name="個人指導者2" localSheetId="2">INDEX(memo!$AM$2:$AM$5,ｼﾝｸﾞﾙｽ入力!$D$26)</definedName>
    <definedName name="個人指導者2">INDEX(memo!$AM$2:$AM$5,ﾀﾞﾌﾞﾙｽ入力!$D$26)</definedName>
    <definedName name="個人指導者3" localSheetId="2">INDEX(memo!$AM$2:$AM$5,ｼﾝｸﾞﾙｽ入力!$D$27)</definedName>
    <definedName name="個人指導者3">INDEX(memo!$AM$2:$AM$5,ﾀﾞﾌﾞﾙｽ入力!$D$27)</definedName>
    <definedName name="個人指導者4" localSheetId="2">INDEX(memo!$AM$2:$AM$5,ｼﾝｸﾞﾙｽ入力!$D$28)</definedName>
    <definedName name="個人指導者4">INDEX(memo!$AM$2:$AM$5,ﾀﾞﾌﾞﾙｽ入力!$D$28)</definedName>
    <definedName name="個人戦大会名">memo!$C$2:$C$11</definedName>
    <definedName name="個人大会略称">memo!$D$2:$D$9</definedName>
    <definedName name="高校名">学校名!$E$2:$E$102</definedName>
    <definedName name="高校名略称">学校名!$B$2:$B$107</definedName>
    <definedName name="合同">INDEX(memo!$AO$2:$AO$3,団体戦入力!$D$19)</definedName>
    <definedName name="秋地区">memo!$V$3:$V$10</definedName>
    <definedName name="秋地区P">memo!$V$3:$X$10</definedName>
    <definedName name="春地区">memo!$P$3:$P$9</definedName>
    <definedName name="春地区P">memo!$P$3:$R$9</definedName>
    <definedName name="大会No">memo!$B$2:$F$7</definedName>
    <definedName name="団体監督">INDEX(memo!$AN$2:$AN$5,団体戦入力!$D$23)</definedName>
    <definedName name="団体県選抜">memo!$AH$3:$AH$6</definedName>
    <definedName name="団体県選抜P">memo!$AH$3:$AI$6</definedName>
    <definedName name="団体春地区">memo!$AJ$3:$AJ$5</definedName>
    <definedName name="団体春地区P">memo!$AJ$3:$AK$5</definedName>
    <definedName name="団体戦大会名">memo!$E$2:$E$5</definedName>
    <definedName name="団体大会略称">memo!$F$2:$F$6</definedName>
    <definedName name="団体地区選抜">memo!$AF$3:$AF$5</definedName>
    <definedName name="団体地区選抜P">memo!$AF$3:$AG$5</definedName>
    <definedName name="男女">memo!$H$2:$H$3</definedName>
    <definedName name="地区名">memo!$G$2:$G$6</definedName>
    <definedName name="有学校枠">memo!$J$2:$J$5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22" l="1"/>
  <c r="N19" i="22" l="1"/>
  <c r="B32" i="22"/>
  <c r="Q26" i="22" l="1"/>
  <c r="P26" i="22"/>
  <c r="Q27" i="22"/>
  <c r="K28" i="40"/>
  <c r="K26" i="40"/>
  <c r="K24" i="40"/>
  <c r="K22" i="40"/>
  <c r="K20" i="40"/>
  <c r="K18" i="40"/>
  <c r="K16" i="40"/>
  <c r="K14" i="40"/>
  <c r="P27" i="22"/>
  <c r="N20" i="22"/>
  <c r="L21" i="22"/>
  <c r="Q32" i="22"/>
  <c r="Q33" i="22"/>
  <c r="Q35" i="22"/>
  <c r="L22" i="22"/>
  <c r="Q34" i="22"/>
  <c r="Q31" i="22"/>
  <c r="Q30" i="22"/>
  <c r="Q28" i="22"/>
  <c r="Q29" i="22"/>
  <c r="K25" i="40" l="1"/>
  <c r="K23" i="40"/>
  <c r="K29" i="40"/>
  <c r="K19" i="40"/>
  <c r="K27" i="40"/>
  <c r="K21" i="40"/>
  <c r="K17" i="40"/>
  <c r="K15" i="40"/>
  <c r="C29" i="40"/>
  <c r="B29" i="40"/>
  <c r="J28" i="40"/>
  <c r="I28" i="40"/>
  <c r="G28" i="40"/>
  <c r="E28" i="40"/>
  <c r="D28" i="40"/>
  <c r="C28" i="40"/>
  <c r="B28" i="40"/>
  <c r="C27" i="40"/>
  <c r="B27" i="40"/>
  <c r="J26" i="40"/>
  <c r="I26" i="40"/>
  <c r="G26" i="40"/>
  <c r="E26" i="40"/>
  <c r="D26" i="40"/>
  <c r="C26" i="40"/>
  <c r="B26" i="40"/>
  <c r="C25" i="40"/>
  <c r="B25" i="40"/>
  <c r="J24" i="40"/>
  <c r="I24" i="40"/>
  <c r="G24" i="40"/>
  <c r="E24" i="40"/>
  <c r="D24" i="40"/>
  <c r="C24" i="40"/>
  <c r="B24" i="40"/>
  <c r="C23" i="40"/>
  <c r="B23" i="40"/>
  <c r="J22" i="40"/>
  <c r="I22" i="40"/>
  <c r="G22" i="40"/>
  <c r="E22" i="40"/>
  <c r="D22" i="40"/>
  <c r="C22" i="40"/>
  <c r="B22" i="40"/>
  <c r="C21" i="40"/>
  <c r="B21" i="40"/>
  <c r="J20" i="40"/>
  <c r="I20" i="40"/>
  <c r="G20" i="40"/>
  <c r="E20" i="40"/>
  <c r="D20" i="40"/>
  <c r="C20" i="40"/>
  <c r="B20" i="40"/>
  <c r="C19" i="40"/>
  <c r="B19" i="40"/>
  <c r="J18" i="40"/>
  <c r="I18" i="40"/>
  <c r="G18" i="40"/>
  <c r="E18" i="40"/>
  <c r="D18" i="40"/>
  <c r="C18" i="40"/>
  <c r="B18" i="40"/>
  <c r="C17" i="40"/>
  <c r="B17" i="40"/>
  <c r="J16" i="40"/>
  <c r="I16" i="40"/>
  <c r="G16" i="40"/>
  <c r="E16" i="40"/>
  <c r="D16" i="40"/>
  <c r="C16" i="40"/>
  <c r="B16" i="40"/>
  <c r="C15" i="40"/>
  <c r="B15" i="40"/>
  <c r="J14" i="40"/>
  <c r="I14" i="40"/>
  <c r="G14" i="40"/>
  <c r="E14" i="40"/>
  <c r="D14" i="40"/>
  <c r="C14" i="40"/>
  <c r="B14" i="40"/>
  <c r="K10" i="40"/>
  <c r="A10" i="40"/>
  <c r="K9" i="40"/>
  <c r="L8" i="40"/>
  <c r="L7" i="40"/>
  <c r="C7" i="40"/>
  <c r="K6" i="40"/>
  <c r="C6" i="40"/>
  <c r="K5" i="40"/>
  <c r="O4" i="40"/>
  <c r="K4" i="40"/>
  <c r="N2" i="40"/>
  <c r="K2" i="40"/>
  <c r="A2" i="40"/>
  <c r="L20" i="22"/>
  <c r="B7" i="1" l="1"/>
  <c r="A2" i="10"/>
  <c r="A2" i="37"/>
  <c r="A2" i="25"/>
  <c r="B7" i="25"/>
  <c r="A2" i="1"/>
  <c r="Y7" i="35" l="1"/>
  <c r="W7" i="35"/>
  <c r="U7" i="35"/>
  <c r="S7" i="35"/>
  <c r="Q7" i="35"/>
  <c r="O7" i="35"/>
  <c r="M7" i="35"/>
  <c r="K7" i="35"/>
  <c r="B7" i="35"/>
  <c r="C7" i="10" l="1"/>
  <c r="C6" i="10"/>
  <c r="D19" i="22"/>
  <c r="B3" i="35" l="1"/>
  <c r="Z39" i="36"/>
  <c r="Y39" i="36"/>
  <c r="X39" i="36"/>
  <c r="W39" i="36"/>
  <c r="V39" i="36"/>
  <c r="Z38" i="36"/>
  <c r="Y38" i="36"/>
  <c r="X38" i="36"/>
  <c r="W38" i="36"/>
  <c r="V38" i="36"/>
  <c r="Z37" i="36"/>
  <c r="Y37" i="36"/>
  <c r="X37" i="36"/>
  <c r="W37" i="36"/>
  <c r="V37" i="36"/>
  <c r="Z36" i="36"/>
  <c r="Y36" i="36"/>
  <c r="X36" i="36"/>
  <c r="W36" i="36"/>
  <c r="V36" i="36"/>
  <c r="Y35" i="36"/>
  <c r="X35" i="36"/>
  <c r="W35" i="36"/>
  <c r="V35" i="36"/>
  <c r="Z35" i="36" l="1"/>
  <c r="Y34" i="36"/>
  <c r="X34" i="36"/>
  <c r="W34" i="36"/>
  <c r="V34" i="36"/>
  <c r="Z34" i="36" l="1"/>
  <c r="Y33" i="36"/>
  <c r="X33" i="36"/>
  <c r="V33" i="36"/>
  <c r="Y32" i="36" l="1"/>
  <c r="V32" i="36"/>
  <c r="Y31" i="36" l="1"/>
  <c r="V31" i="36"/>
  <c r="Y30" i="36" l="1"/>
  <c r="V30" i="36"/>
  <c r="Y29" i="36" l="1"/>
  <c r="Y28" i="36" l="1"/>
  <c r="V28" i="36"/>
  <c r="Y27" i="36" l="1"/>
  <c r="X66" i="23"/>
  <c r="W66" i="23"/>
  <c r="V66" i="23"/>
  <c r="X65" i="23"/>
  <c r="W65" i="23"/>
  <c r="V65" i="23"/>
  <c r="X64" i="23"/>
  <c r="W64" i="23"/>
  <c r="V64" i="23"/>
  <c r="X63" i="23"/>
  <c r="W63" i="23"/>
  <c r="V63" i="23"/>
  <c r="X62" i="23"/>
  <c r="W62" i="23"/>
  <c r="V62" i="23"/>
  <c r="X61" i="23"/>
  <c r="W61" i="23"/>
  <c r="V61" i="23"/>
  <c r="X60" i="23"/>
  <c r="W60" i="23"/>
  <c r="V60" i="23"/>
  <c r="X59" i="23"/>
  <c r="W59" i="23"/>
  <c r="V59" i="23"/>
  <c r="X58" i="23"/>
  <c r="W58" i="23"/>
  <c r="V58" i="23"/>
  <c r="X57" i="23"/>
  <c r="W57" i="23"/>
  <c r="V57" i="23"/>
  <c r="X56" i="23"/>
  <c r="W56" i="23"/>
  <c r="V56" i="23"/>
  <c r="X55" i="23"/>
  <c r="W55" i="23"/>
  <c r="V55" i="23"/>
  <c r="X54" i="23"/>
  <c r="W54" i="23"/>
  <c r="V54" i="23"/>
  <c r="X53" i="23"/>
  <c r="W53" i="23"/>
  <c r="V53" i="23"/>
  <c r="X52" i="23"/>
  <c r="W52" i="23"/>
  <c r="V52" i="23"/>
  <c r="X51" i="23"/>
  <c r="W51" i="23"/>
  <c r="V51" i="23"/>
  <c r="X50" i="23"/>
  <c r="W50" i="23"/>
  <c r="V50" i="23"/>
  <c r="X49" i="23"/>
  <c r="W49" i="23"/>
  <c r="V49" i="23"/>
  <c r="X48" i="23"/>
  <c r="W48" i="23"/>
  <c r="V48" i="23"/>
  <c r="X47" i="23"/>
  <c r="W47" i="23"/>
  <c r="V47" i="23"/>
  <c r="X46" i="23"/>
  <c r="W46" i="23"/>
  <c r="V46" i="23"/>
  <c r="X45" i="23"/>
  <c r="W45" i="23"/>
  <c r="V45" i="23"/>
  <c r="X44" i="23"/>
  <c r="W44" i="23"/>
  <c r="V44" i="23"/>
  <c r="X43" i="23"/>
  <c r="W43" i="23"/>
  <c r="V43" i="23"/>
  <c r="X42" i="23"/>
  <c r="W42" i="23"/>
  <c r="V42" i="23"/>
  <c r="X41" i="23"/>
  <c r="V41" i="23"/>
  <c r="X40" i="23"/>
  <c r="W40" i="23"/>
  <c r="V40" i="23"/>
  <c r="V39" i="23"/>
  <c r="V38" i="23"/>
  <c r="Y66" i="23"/>
  <c r="Y65" i="23"/>
  <c r="Y64" i="23"/>
  <c r="Y63" i="23"/>
  <c r="Y62" i="23"/>
  <c r="Y61" i="23"/>
  <c r="Y60" i="23"/>
  <c r="Y59" i="23"/>
  <c r="Y58" i="23"/>
  <c r="Y57" i="23"/>
  <c r="Y56" i="23"/>
  <c r="Y55" i="23"/>
  <c r="Y54" i="23"/>
  <c r="Y53" i="23"/>
  <c r="Y52" i="23"/>
  <c r="Y51" i="23"/>
  <c r="Y50" i="23"/>
  <c r="Y49" i="23"/>
  <c r="Y48" i="23"/>
  <c r="Y47" i="23"/>
  <c r="Y46" i="23"/>
  <c r="Y45" i="23"/>
  <c r="Y44" i="23"/>
  <c r="Y43" i="23"/>
  <c r="Y42" i="23"/>
  <c r="Y41" i="23"/>
  <c r="Y40" i="23"/>
  <c r="Y39" i="23"/>
  <c r="Y38" i="23"/>
  <c r="Y37" i="23"/>
  <c r="Y34" i="23"/>
  <c r="F13" i="24" l="1"/>
  <c r="H3" i="13"/>
  <c r="D11" i="13" s="1"/>
  <c r="H17" i="13"/>
  <c r="H18" i="13"/>
  <c r="H8" i="13"/>
  <c r="H9" i="13"/>
  <c r="H10" i="13"/>
  <c r="H11" i="13"/>
  <c r="H12" i="13"/>
  <c r="H13" i="13"/>
  <c r="H14" i="13"/>
  <c r="H15" i="13"/>
  <c r="H16" i="13"/>
  <c r="H7" i="13"/>
  <c r="J3" i="13"/>
  <c r="AD8" i="38"/>
  <c r="AC8" i="38"/>
  <c r="AB8" i="38"/>
  <c r="AA8" i="38"/>
  <c r="Z8" i="38"/>
  <c r="Y8" i="38"/>
  <c r="X8" i="38"/>
  <c r="W8" i="38"/>
  <c r="V8" i="38"/>
  <c r="U8" i="38"/>
  <c r="J3" i="38"/>
  <c r="H3" i="38"/>
  <c r="F23" i="38" s="1"/>
  <c r="D14" i="37"/>
  <c r="D16" i="37"/>
  <c r="C37" i="37"/>
  <c r="B37" i="37"/>
  <c r="P36" i="37"/>
  <c r="O36" i="37"/>
  <c r="N36" i="37"/>
  <c r="M36" i="37"/>
  <c r="J36" i="37"/>
  <c r="I36" i="37"/>
  <c r="G36" i="37"/>
  <c r="E36" i="37"/>
  <c r="D36" i="37"/>
  <c r="C36" i="37"/>
  <c r="B36" i="37"/>
  <c r="C31" i="37"/>
  <c r="B31" i="37"/>
  <c r="P30" i="37"/>
  <c r="O30" i="37"/>
  <c r="N30" i="37"/>
  <c r="M30" i="37"/>
  <c r="J30" i="37"/>
  <c r="I30" i="37"/>
  <c r="G30" i="37"/>
  <c r="E30" i="37"/>
  <c r="D30" i="37"/>
  <c r="C30" i="37"/>
  <c r="B30" i="37"/>
  <c r="C25" i="37"/>
  <c r="B25" i="37"/>
  <c r="P24" i="37"/>
  <c r="O24" i="37"/>
  <c r="N24" i="37"/>
  <c r="M24" i="37"/>
  <c r="J24" i="37"/>
  <c r="I24" i="37"/>
  <c r="G24" i="37"/>
  <c r="E24" i="37"/>
  <c r="D24" i="37"/>
  <c r="C24" i="37"/>
  <c r="B24" i="37"/>
  <c r="C33" i="37"/>
  <c r="B33" i="37"/>
  <c r="P32" i="37"/>
  <c r="O32" i="37"/>
  <c r="N32" i="37"/>
  <c r="M32" i="37"/>
  <c r="J32" i="37"/>
  <c r="I32" i="37"/>
  <c r="G32" i="37"/>
  <c r="E32" i="37"/>
  <c r="D32" i="37"/>
  <c r="C32" i="37"/>
  <c r="B32" i="37"/>
  <c r="C35" i="37"/>
  <c r="B35" i="37"/>
  <c r="P34" i="37"/>
  <c r="O34" i="37"/>
  <c r="N34" i="37"/>
  <c r="M34" i="37"/>
  <c r="J34" i="37"/>
  <c r="I34" i="37"/>
  <c r="G34" i="37"/>
  <c r="E34" i="37"/>
  <c r="D34" i="37"/>
  <c r="C34" i="37"/>
  <c r="B34" i="37"/>
  <c r="C27" i="37"/>
  <c r="B27" i="37"/>
  <c r="P26" i="37"/>
  <c r="O26" i="37"/>
  <c r="N26" i="37"/>
  <c r="M26" i="37"/>
  <c r="J26" i="37"/>
  <c r="I26" i="37"/>
  <c r="G26" i="37"/>
  <c r="E26" i="37"/>
  <c r="D26" i="37"/>
  <c r="C26" i="37"/>
  <c r="B26" i="37"/>
  <c r="C29" i="37"/>
  <c r="B29" i="37"/>
  <c r="P28" i="37"/>
  <c r="O28" i="37"/>
  <c r="N28" i="37"/>
  <c r="M28" i="37"/>
  <c r="J28" i="37"/>
  <c r="I28" i="37"/>
  <c r="G28" i="37"/>
  <c r="E28" i="37"/>
  <c r="D28" i="37"/>
  <c r="C28" i="37"/>
  <c r="B28" i="37"/>
  <c r="C21" i="37"/>
  <c r="B21" i="37"/>
  <c r="P20" i="37"/>
  <c r="O20" i="37"/>
  <c r="N20" i="37"/>
  <c r="M20" i="37"/>
  <c r="J20" i="37"/>
  <c r="I20" i="37"/>
  <c r="G20" i="37"/>
  <c r="E20" i="37"/>
  <c r="D20" i="37"/>
  <c r="C20" i="37"/>
  <c r="B20" i="37"/>
  <c r="C23" i="37"/>
  <c r="B23" i="37"/>
  <c r="P22" i="37"/>
  <c r="O22" i="37"/>
  <c r="N22" i="37"/>
  <c r="M22" i="37"/>
  <c r="J22" i="37"/>
  <c r="I22" i="37"/>
  <c r="G22" i="37"/>
  <c r="E22" i="37"/>
  <c r="D22" i="37"/>
  <c r="C22" i="37"/>
  <c r="B22" i="37"/>
  <c r="C19" i="37"/>
  <c r="B19" i="37"/>
  <c r="P18" i="37"/>
  <c r="O18" i="37"/>
  <c r="N18" i="37"/>
  <c r="M18" i="37"/>
  <c r="J18" i="37"/>
  <c r="I18" i="37"/>
  <c r="G18" i="37"/>
  <c r="E18" i="37"/>
  <c r="D18" i="37"/>
  <c r="C18" i="37"/>
  <c r="B18" i="37"/>
  <c r="C17" i="37"/>
  <c r="B17" i="37"/>
  <c r="P16" i="37"/>
  <c r="O16" i="37"/>
  <c r="N16" i="37"/>
  <c r="M16" i="37"/>
  <c r="J16" i="37"/>
  <c r="I16" i="37"/>
  <c r="G16" i="37"/>
  <c r="E16" i="37"/>
  <c r="C16" i="37"/>
  <c r="B16" i="37"/>
  <c r="P14" i="37"/>
  <c r="O14" i="37"/>
  <c r="N14" i="37"/>
  <c r="M14" i="37"/>
  <c r="J14" i="37"/>
  <c r="I14" i="37"/>
  <c r="G14" i="37"/>
  <c r="E14" i="37"/>
  <c r="C14" i="37"/>
  <c r="B14" i="37"/>
  <c r="C15" i="37"/>
  <c r="B15" i="37"/>
  <c r="L10" i="37"/>
  <c r="L9" i="37"/>
  <c r="M8" i="37"/>
  <c r="M7" i="37"/>
  <c r="L6" i="37"/>
  <c r="L5" i="37"/>
  <c r="Q4" i="37"/>
  <c r="L4" i="37"/>
  <c r="F18" i="13" l="1"/>
  <c r="F14" i="13"/>
  <c r="E18" i="13"/>
  <c r="E12" i="13"/>
  <c r="F10" i="13"/>
  <c r="D16" i="13"/>
  <c r="F16" i="13"/>
  <c r="E16" i="13"/>
  <c r="F12" i="13"/>
  <c r="E14" i="13"/>
  <c r="E10" i="13"/>
  <c r="D12" i="13"/>
  <c r="D18" i="13"/>
  <c r="D14" i="13"/>
  <c r="D10" i="13"/>
  <c r="F17" i="13"/>
  <c r="F13" i="13"/>
  <c r="F9" i="13"/>
  <c r="E15" i="13"/>
  <c r="E11" i="13"/>
  <c r="D17" i="13"/>
  <c r="D13" i="13"/>
  <c r="D9" i="13"/>
  <c r="F15" i="13"/>
  <c r="F11" i="13"/>
  <c r="E17" i="13"/>
  <c r="E13" i="13"/>
  <c r="E9" i="13"/>
  <c r="D15" i="13"/>
  <c r="D8" i="38"/>
  <c r="E8" i="38"/>
  <c r="F8" i="38"/>
  <c r="D9" i="38"/>
  <c r="E9" i="38"/>
  <c r="F9" i="38"/>
  <c r="D10" i="38"/>
  <c r="E10" i="38"/>
  <c r="F10" i="38"/>
  <c r="D11" i="38"/>
  <c r="E11" i="38"/>
  <c r="F11" i="38"/>
  <c r="D12" i="38"/>
  <c r="E12" i="38"/>
  <c r="F12" i="38"/>
  <c r="D13" i="38"/>
  <c r="E13" i="38"/>
  <c r="F13" i="38"/>
  <c r="D14" i="38"/>
  <c r="E14" i="38"/>
  <c r="F14" i="38"/>
  <c r="D15" i="38"/>
  <c r="E15" i="38"/>
  <c r="F15" i="38"/>
  <c r="D16" i="38"/>
  <c r="E16" i="38"/>
  <c r="F16" i="38"/>
  <c r="D17" i="38"/>
  <c r="E17" i="38"/>
  <c r="F17" i="38"/>
  <c r="D18" i="38"/>
  <c r="E18" i="38"/>
  <c r="F18" i="38"/>
  <c r="D19" i="38"/>
  <c r="E19" i="38"/>
  <c r="F19" i="38"/>
  <c r="D20" i="38"/>
  <c r="E20" i="38"/>
  <c r="F20" i="38"/>
  <c r="D21" i="38"/>
  <c r="E21" i="38"/>
  <c r="F21" i="38"/>
  <c r="D22" i="38"/>
  <c r="E22" i="38"/>
  <c r="F22" i="38"/>
  <c r="D23" i="38"/>
  <c r="E23" i="38"/>
  <c r="P2" i="37"/>
  <c r="M2" i="37"/>
  <c r="L16" i="13"/>
  <c r="K16" i="13"/>
  <c r="L13" i="13"/>
  <c r="K13" i="13"/>
  <c r="L11" i="13"/>
  <c r="S26" i="36"/>
  <c r="R26" i="36"/>
  <c r="Q26" i="36"/>
  <c r="P26" i="36"/>
  <c r="Y26" i="36" l="1"/>
  <c r="L6" i="13"/>
  <c r="V26" i="36"/>
  <c r="I6" i="13"/>
  <c r="W26" i="36"/>
  <c r="J6" i="13"/>
  <c r="X26" i="36"/>
  <c r="K6" i="13"/>
  <c r="I9" i="13"/>
  <c r="I10" i="13"/>
  <c r="I11" i="13"/>
  <c r="I12" i="13"/>
  <c r="I13" i="13"/>
  <c r="J13" i="13"/>
  <c r="I14" i="13"/>
  <c r="J14" i="13"/>
  <c r="I15" i="13"/>
  <c r="J15" i="13"/>
  <c r="I16" i="13"/>
  <c r="J16" i="13"/>
  <c r="I17" i="13"/>
  <c r="J17" i="13"/>
  <c r="I18" i="13"/>
  <c r="J18" i="13"/>
  <c r="P17" i="37"/>
  <c r="L8" i="13"/>
  <c r="P19" i="37"/>
  <c r="L9" i="13"/>
  <c r="P21" i="37"/>
  <c r="L10" i="13"/>
  <c r="O25" i="37"/>
  <c r="K12" i="13"/>
  <c r="P25" i="37"/>
  <c r="L12" i="13"/>
  <c r="O29" i="37"/>
  <c r="K14" i="13"/>
  <c r="P29" i="37"/>
  <c r="L14" i="13"/>
  <c r="O31" i="37"/>
  <c r="K15" i="13"/>
  <c r="P31" i="37"/>
  <c r="L15" i="13"/>
  <c r="O35" i="37"/>
  <c r="K17" i="13"/>
  <c r="P35" i="37"/>
  <c r="L17" i="13"/>
  <c r="O37" i="37"/>
  <c r="K18" i="13"/>
  <c r="P37" i="37"/>
  <c r="L18" i="13"/>
  <c r="P15" i="37"/>
  <c r="L7" i="13"/>
  <c r="I7" i="13"/>
  <c r="M35" i="37"/>
  <c r="N35" i="37"/>
  <c r="M37" i="37"/>
  <c r="N37" i="37"/>
  <c r="M25" i="37"/>
  <c r="M29" i="37"/>
  <c r="N29" i="37"/>
  <c r="M31" i="37"/>
  <c r="N31" i="37"/>
  <c r="M21" i="37"/>
  <c r="M33" i="37"/>
  <c r="N33" i="37"/>
  <c r="O33" i="37"/>
  <c r="P33" i="37"/>
  <c r="N27" i="37"/>
  <c r="O27" i="37"/>
  <c r="P27" i="37"/>
  <c r="M13" i="13"/>
  <c r="M27" i="37"/>
  <c r="P23" i="37"/>
  <c r="M23" i="37"/>
  <c r="M19" i="37"/>
  <c r="M15" i="37"/>
  <c r="M15" i="13"/>
  <c r="M16" i="13"/>
  <c r="M17" i="13"/>
  <c r="X29" i="36"/>
  <c r="W28" i="36"/>
  <c r="W29" i="36"/>
  <c r="W30" i="36"/>
  <c r="W32" i="36"/>
  <c r="W33" i="36"/>
  <c r="X30" i="36"/>
  <c r="X31" i="36"/>
  <c r="X32" i="36"/>
  <c r="W31" i="36"/>
  <c r="X28" i="36"/>
  <c r="W27" i="36"/>
  <c r="X27" i="36"/>
  <c r="K11" i="13" l="1"/>
  <c r="O23" i="37"/>
  <c r="O21" i="37"/>
  <c r="K10" i="13"/>
  <c r="O19" i="37"/>
  <c r="K9" i="13"/>
  <c r="O17" i="37"/>
  <c r="K8" i="13"/>
  <c r="O15" i="37"/>
  <c r="K7" i="13"/>
  <c r="Z33" i="36"/>
  <c r="Q24" i="37" s="1"/>
  <c r="J12" i="13"/>
  <c r="N25" i="37"/>
  <c r="Z32" i="36"/>
  <c r="M11" i="13" s="1"/>
  <c r="J11" i="13"/>
  <c r="N23" i="37"/>
  <c r="Z31" i="36"/>
  <c r="Q20" i="37" s="1"/>
  <c r="J10" i="13"/>
  <c r="N21" i="37"/>
  <c r="Z30" i="36"/>
  <c r="T30" i="36" s="1"/>
  <c r="J9" i="13"/>
  <c r="N19" i="37"/>
  <c r="J8" i="13"/>
  <c r="N17" i="37"/>
  <c r="Z28" i="36"/>
  <c r="M7" i="13" s="1"/>
  <c r="J7" i="13"/>
  <c r="N15" i="37"/>
  <c r="Q36" i="37"/>
  <c r="M18" i="13"/>
  <c r="Q28" i="37"/>
  <c r="M14" i="13"/>
  <c r="T36" i="36"/>
  <c r="Q30" i="37"/>
  <c r="Q32" i="37"/>
  <c r="T38" i="36"/>
  <c r="Q34" i="37"/>
  <c r="T34" i="36"/>
  <c r="Q26" i="37"/>
  <c r="T39" i="36"/>
  <c r="T37" i="36"/>
  <c r="T35" i="36"/>
  <c r="V29" i="36"/>
  <c r="V27" i="36"/>
  <c r="T33" i="36" l="1"/>
  <c r="Q22" i="37"/>
  <c r="M10" i="13"/>
  <c r="M12" i="13"/>
  <c r="T31" i="36"/>
  <c r="Q14" i="37"/>
  <c r="Q18" i="37"/>
  <c r="Z27" i="36"/>
  <c r="T27" i="36" s="1"/>
  <c r="I8" i="13"/>
  <c r="M17" i="37"/>
  <c r="Z29" i="36"/>
  <c r="T28" i="36"/>
  <c r="M9" i="13"/>
  <c r="T32" i="36"/>
  <c r="K2" i="10"/>
  <c r="M2" i="25"/>
  <c r="M2" i="1"/>
  <c r="B10" i="1"/>
  <c r="B9" i="1"/>
  <c r="B8" i="1"/>
  <c r="P2" i="1"/>
  <c r="L4" i="1"/>
  <c r="Q4" i="1"/>
  <c r="L5" i="1"/>
  <c r="L6" i="1"/>
  <c r="M7" i="1"/>
  <c r="M8" i="1"/>
  <c r="L9" i="1"/>
  <c r="L10" i="1"/>
  <c r="B15" i="1"/>
  <c r="C15" i="1"/>
  <c r="B14" i="1"/>
  <c r="C14" i="1"/>
  <c r="D14" i="1"/>
  <c r="E14" i="1"/>
  <c r="G14" i="1"/>
  <c r="I14" i="1"/>
  <c r="J14" i="1"/>
  <c r="M14" i="1"/>
  <c r="N14" i="1"/>
  <c r="D34" i="23"/>
  <c r="X7" i="35"/>
  <c r="V7" i="35"/>
  <c r="T7" i="35"/>
  <c r="R7" i="35"/>
  <c r="P7" i="35"/>
  <c r="N7" i="35"/>
  <c r="L7" i="35"/>
  <c r="J7" i="35"/>
  <c r="E7" i="35"/>
  <c r="D7" i="35"/>
  <c r="C7" i="35"/>
  <c r="A7" i="35"/>
  <c r="H6" i="35"/>
  <c r="G6" i="35"/>
  <c r="F6" i="35"/>
  <c r="D23" i="22"/>
  <c r="D26" i="23"/>
  <c r="D27" i="23"/>
  <c r="D28" i="23"/>
  <c r="D25" i="23"/>
  <c r="M8" i="13" l="1"/>
  <c r="T29" i="36"/>
  <c r="Q16" i="37"/>
  <c r="J10" i="38"/>
  <c r="H10" i="38"/>
  <c r="J9" i="38"/>
  <c r="H9" i="38"/>
  <c r="J8" i="38"/>
  <c r="H8" i="38"/>
  <c r="L19" i="10"/>
  <c r="L17" i="10"/>
  <c r="L15" i="10"/>
  <c r="S32" i="23"/>
  <c r="R32" i="23"/>
  <c r="Q32" i="23"/>
  <c r="M6" i="38" s="1"/>
  <c r="P32" i="23"/>
  <c r="H7" i="35" l="1"/>
  <c r="M13" i="37"/>
  <c r="K6" i="38"/>
  <c r="O13" i="37"/>
  <c r="O6" i="38"/>
  <c r="P13" i="37"/>
  <c r="Q6" i="38"/>
  <c r="N13" i="37"/>
  <c r="M13" i="1"/>
  <c r="O13" i="1"/>
  <c r="P13" i="1"/>
  <c r="W32" i="23"/>
  <c r="N13" i="1"/>
  <c r="X32" i="23"/>
  <c r="Y32" i="23"/>
  <c r="V32" i="23"/>
  <c r="F7" i="35"/>
  <c r="G7" i="35"/>
  <c r="O19" i="10"/>
  <c r="Y33" i="23"/>
  <c r="Y35" i="23"/>
  <c r="Y36" i="23"/>
  <c r="C45" i="25" l="1"/>
  <c r="B45" i="25"/>
  <c r="P44" i="25"/>
  <c r="O44" i="25"/>
  <c r="N44" i="25"/>
  <c r="M44" i="25"/>
  <c r="J44" i="25"/>
  <c r="I44" i="25"/>
  <c r="G44" i="25"/>
  <c r="E44" i="25"/>
  <c r="D44" i="25"/>
  <c r="C44" i="25"/>
  <c r="B44" i="25"/>
  <c r="C43" i="25"/>
  <c r="B43" i="25"/>
  <c r="P42" i="25"/>
  <c r="O42" i="25"/>
  <c r="N42" i="25"/>
  <c r="M42" i="25"/>
  <c r="J42" i="25"/>
  <c r="I42" i="25"/>
  <c r="G42" i="25"/>
  <c r="E42" i="25"/>
  <c r="D42" i="25"/>
  <c r="C42" i="25"/>
  <c r="B42" i="25"/>
  <c r="C41" i="25"/>
  <c r="B41" i="25"/>
  <c r="P40" i="25"/>
  <c r="O40" i="25"/>
  <c r="N40" i="25"/>
  <c r="M40" i="25"/>
  <c r="J40" i="25"/>
  <c r="I40" i="25"/>
  <c r="G40" i="25"/>
  <c r="E40" i="25"/>
  <c r="D40" i="25"/>
  <c r="C40" i="25"/>
  <c r="B40" i="25"/>
  <c r="C39" i="25"/>
  <c r="B39" i="25"/>
  <c r="P38" i="25"/>
  <c r="O38" i="25"/>
  <c r="N38" i="25"/>
  <c r="M38" i="25"/>
  <c r="J38" i="25"/>
  <c r="I38" i="25"/>
  <c r="G38" i="25"/>
  <c r="E38" i="25"/>
  <c r="D38" i="25"/>
  <c r="C38" i="25"/>
  <c r="B38" i="25"/>
  <c r="P36" i="25"/>
  <c r="O36" i="25"/>
  <c r="N36" i="25"/>
  <c r="M36" i="25"/>
  <c r="J36" i="25"/>
  <c r="I36" i="25"/>
  <c r="G36" i="25"/>
  <c r="E36" i="25"/>
  <c r="D36" i="25"/>
  <c r="C37" i="25"/>
  <c r="B37" i="25"/>
  <c r="V37" i="23"/>
  <c r="X39" i="23"/>
  <c r="W39" i="23"/>
  <c r="W38" i="23"/>
  <c r="W37" i="23"/>
  <c r="W41" i="23"/>
  <c r="X37" i="23"/>
  <c r="X38" i="23"/>
  <c r="W36" i="23"/>
  <c r="V35" i="23"/>
  <c r="W35" i="23"/>
  <c r="V36" i="23"/>
  <c r="X36" i="23"/>
  <c r="X35" i="23"/>
  <c r="W33" i="23"/>
  <c r="X34" i="23"/>
  <c r="V33" i="23"/>
  <c r="W34" i="23"/>
  <c r="X33" i="23"/>
  <c r="V34" i="23"/>
  <c r="C36" i="25" l="1"/>
  <c r="B36" i="25"/>
  <c r="C35" i="25"/>
  <c r="B35" i="25"/>
  <c r="P34" i="25"/>
  <c r="O34" i="25"/>
  <c r="N34" i="25"/>
  <c r="M34" i="25"/>
  <c r="J34" i="25"/>
  <c r="I34" i="25"/>
  <c r="G34" i="25"/>
  <c r="E34" i="25"/>
  <c r="D34" i="25"/>
  <c r="C34" i="25"/>
  <c r="B34" i="25"/>
  <c r="C33" i="25"/>
  <c r="B33" i="25"/>
  <c r="P32" i="25"/>
  <c r="O32" i="25"/>
  <c r="N32" i="25"/>
  <c r="M32" i="25"/>
  <c r="J32" i="25"/>
  <c r="I32" i="25"/>
  <c r="G32" i="25"/>
  <c r="E32" i="25"/>
  <c r="D32" i="25"/>
  <c r="C32" i="25"/>
  <c r="B32" i="25"/>
  <c r="C31" i="25"/>
  <c r="B31" i="25"/>
  <c r="P30" i="25"/>
  <c r="O30" i="25"/>
  <c r="N30" i="25"/>
  <c r="M30" i="25"/>
  <c r="J30" i="25"/>
  <c r="I30" i="25"/>
  <c r="G30" i="25"/>
  <c r="E30" i="25"/>
  <c r="D30" i="25"/>
  <c r="C30" i="25"/>
  <c r="B30" i="25"/>
  <c r="C29" i="25"/>
  <c r="B29" i="25"/>
  <c r="P28" i="25"/>
  <c r="O28" i="25"/>
  <c r="N28" i="25"/>
  <c r="M28" i="25"/>
  <c r="J28" i="25"/>
  <c r="I28" i="25"/>
  <c r="G28" i="25"/>
  <c r="E28" i="25"/>
  <c r="D28" i="25"/>
  <c r="C28" i="25"/>
  <c r="B28" i="25"/>
  <c r="C27" i="25"/>
  <c r="B27" i="25"/>
  <c r="P26" i="25"/>
  <c r="O26" i="25"/>
  <c r="N26" i="25"/>
  <c r="M26" i="25"/>
  <c r="J26" i="25"/>
  <c r="I26" i="25"/>
  <c r="G26" i="25"/>
  <c r="E26" i="25"/>
  <c r="D26" i="25"/>
  <c r="C26" i="25"/>
  <c r="B26" i="25"/>
  <c r="C25" i="25"/>
  <c r="B25" i="25"/>
  <c r="P24" i="25"/>
  <c r="O24" i="25"/>
  <c r="N24" i="25"/>
  <c r="M24" i="25"/>
  <c r="J24" i="25"/>
  <c r="I24" i="25"/>
  <c r="G24" i="25"/>
  <c r="E24" i="25"/>
  <c r="D24" i="25"/>
  <c r="C24" i="25"/>
  <c r="B24" i="25"/>
  <c r="C23" i="25"/>
  <c r="B23" i="25"/>
  <c r="P22" i="25"/>
  <c r="O22" i="25"/>
  <c r="N22" i="25"/>
  <c r="M22" i="25"/>
  <c r="J22" i="25"/>
  <c r="I22" i="25"/>
  <c r="G22" i="25"/>
  <c r="E22" i="25"/>
  <c r="D22" i="25"/>
  <c r="C22" i="25"/>
  <c r="B22" i="25"/>
  <c r="C21" i="25"/>
  <c r="B21" i="25"/>
  <c r="P20" i="25"/>
  <c r="O20" i="25"/>
  <c r="N20" i="25"/>
  <c r="M20" i="25"/>
  <c r="J20" i="25"/>
  <c r="I20" i="25"/>
  <c r="G20" i="25"/>
  <c r="E20" i="25"/>
  <c r="D20" i="25"/>
  <c r="C20" i="25"/>
  <c r="B20" i="25"/>
  <c r="C19" i="25"/>
  <c r="B19" i="25"/>
  <c r="P18" i="25"/>
  <c r="O18" i="25"/>
  <c r="N18" i="25"/>
  <c r="M18" i="25"/>
  <c r="J18" i="25"/>
  <c r="I18" i="25"/>
  <c r="G18" i="25"/>
  <c r="E18" i="25"/>
  <c r="D18" i="25"/>
  <c r="C18" i="25"/>
  <c r="B18" i="25"/>
  <c r="C17" i="25"/>
  <c r="B17" i="25"/>
  <c r="P16" i="25"/>
  <c r="O16" i="25"/>
  <c r="N16" i="25"/>
  <c r="M16" i="25"/>
  <c r="J16" i="25"/>
  <c r="I16" i="25"/>
  <c r="G16" i="25"/>
  <c r="E16" i="25"/>
  <c r="D16" i="25"/>
  <c r="C16" i="25"/>
  <c r="B16" i="25"/>
  <c r="C15" i="25"/>
  <c r="B15" i="25"/>
  <c r="P14" i="25"/>
  <c r="O14" i="25"/>
  <c r="N14" i="25"/>
  <c r="M14" i="25"/>
  <c r="J14" i="25"/>
  <c r="I14" i="25"/>
  <c r="G14" i="25"/>
  <c r="E14" i="25"/>
  <c r="D14" i="25"/>
  <c r="C14" i="25"/>
  <c r="B14" i="25"/>
  <c r="L10" i="25"/>
  <c r="B10" i="25"/>
  <c r="L9" i="25"/>
  <c r="B9" i="25"/>
  <c r="M8" i="25"/>
  <c r="B8" i="25"/>
  <c r="M7" i="25"/>
  <c r="L6" i="25"/>
  <c r="L5" i="25"/>
  <c r="Q4" i="25"/>
  <c r="L4" i="25"/>
  <c r="P2" i="25"/>
  <c r="C45" i="1"/>
  <c r="B45" i="1"/>
  <c r="P44" i="1"/>
  <c r="O44" i="1"/>
  <c r="N44" i="1"/>
  <c r="M44" i="1"/>
  <c r="J44" i="1"/>
  <c r="I44" i="1"/>
  <c r="G44" i="1"/>
  <c r="E44" i="1"/>
  <c r="D44" i="1"/>
  <c r="C44" i="1"/>
  <c r="B44" i="1"/>
  <c r="C43" i="1"/>
  <c r="B43" i="1"/>
  <c r="P42" i="1"/>
  <c r="O42" i="1"/>
  <c r="N42" i="1"/>
  <c r="M42" i="1"/>
  <c r="J42" i="1"/>
  <c r="I42" i="1"/>
  <c r="G42" i="1"/>
  <c r="E42" i="1"/>
  <c r="D42" i="1"/>
  <c r="C42" i="1"/>
  <c r="B42" i="1"/>
  <c r="C41" i="1"/>
  <c r="B41" i="1"/>
  <c r="P40" i="1"/>
  <c r="O40" i="1"/>
  <c r="N40" i="1"/>
  <c r="M40" i="1"/>
  <c r="J40" i="1"/>
  <c r="I40" i="1"/>
  <c r="G40" i="1"/>
  <c r="E40" i="1"/>
  <c r="D40" i="1"/>
  <c r="C40" i="1"/>
  <c r="B40" i="1"/>
  <c r="C39" i="1"/>
  <c r="B39" i="1"/>
  <c r="P38" i="1"/>
  <c r="O38" i="1"/>
  <c r="N38" i="1"/>
  <c r="M38" i="1"/>
  <c r="J38" i="1"/>
  <c r="I38" i="1"/>
  <c r="G38" i="1"/>
  <c r="E38" i="1"/>
  <c r="D38" i="1"/>
  <c r="C38" i="1"/>
  <c r="B38" i="1"/>
  <c r="C37" i="1"/>
  <c r="B37" i="1"/>
  <c r="P36" i="1"/>
  <c r="O36" i="1"/>
  <c r="N36" i="1"/>
  <c r="M36" i="1"/>
  <c r="J36" i="1"/>
  <c r="I36" i="1"/>
  <c r="G36" i="1"/>
  <c r="E36" i="1"/>
  <c r="D36" i="1"/>
  <c r="C36" i="1"/>
  <c r="B36" i="1"/>
  <c r="C35" i="1"/>
  <c r="B35" i="1"/>
  <c r="P34" i="1"/>
  <c r="O34" i="1"/>
  <c r="N34" i="1"/>
  <c r="M34" i="1"/>
  <c r="J34" i="1"/>
  <c r="I34" i="1"/>
  <c r="G34" i="1"/>
  <c r="E34" i="1"/>
  <c r="D34" i="1"/>
  <c r="C34" i="1"/>
  <c r="B34" i="1"/>
  <c r="C33" i="1"/>
  <c r="B33" i="1"/>
  <c r="P32" i="1"/>
  <c r="O32" i="1"/>
  <c r="N32" i="1"/>
  <c r="M32" i="1"/>
  <c r="J32" i="1"/>
  <c r="I32" i="1"/>
  <c r="G32" i="1"/>
  <c r="E32" i="1"/>
  <c r="D32" i="1"/>
  <c r="C32" i="1"/>
  <c r="B32" i="1"/>
  <c r="C31" i="1"/>
  <c r="B31" i="1"/>
  <c r="P30" i="1"/>
  <c r="O30" i="1"/>
  <c r="N30" i="1"/>
  <c r="M30" i="1"/>
  <c r="J30" i="1"/>
  <c r="I30" i="1"/>
  <c r="G30" i="1"/>
  <c r="E30" i="1"/>
  <c r="D30" i="1"/>
  <c r="C30" i="1"/>
  <c r="B30" i="1"/>
  <c r="C29" i="1"/>
  <c r="B29" i="1"/>
  <c r="P28" i="1"/>
  <c r="O28" i="1"/>
  <c r="N28" i="1"/>
  <c r="M28" i="1"/>
  <c r="J28" i="1"/>
  <c r="I28" i="1"/>
  <c r="G28" i="1"/>
  <c r="E28" i="1"/>
  <c r="D28" i="1"/>
  <c r="C28" i="1"/>
  <c r="B28" i="1"/>
  <c r="C27" i="1"/>
  <c r="B27" i="1"/>
  <c r="P26" i="1"/>
  <c r="O26" i="1"/>
  <c r="N26" i="1"/>
  <c r="M26" i="1"/>
  <c r="J26" i="1"/>
  <c r="I26" i="1"/>
  <c r="G26" i="1"/>
  <c r="E26" i="1"/>
  <c r="D26" i="1"/>
  <c r="C26" i="1"/>
  <c r="B26" i="1"/>
  <c r="C25" i="1"/>
  <c r="B25" i="1"/>
  <c r="P24" i="1"/>
  <c r="O24" i="1"/>
  <c r="N24" i="1"/>
  <c r="M24" i="1"/>
  <c r="J24" i="1"/>
  <c r="I24" i="1"/>
  <c r="G24" i="1"/>
  <c r="E24" i="1"/>
  <c r="D24" i="1"/>
  <c r="C24" i="1"/>
  <c r="B24" i="1"/>
  <c r="C23" i="1"/>
  <c r="B23" i="1"/>
  <c r="P22" i="1"/>
  <c r="O22" i="1"/>
  <c r="N22" i="1"/>
  <c r="M22" i="1"/>
  <c r="J22" i="1"/>
  <c r="I22" i="1"/>
  <c r="G22" i="1"/>
  <c r="E22" i="1"/>
  <c r="D22" i="1"/>
  <c r="C22" i="1"/>
  <c r="B22" i="1"/>
  <c r="C21" i="1"/>
  <c r="B21" i="1"/>
  <c r="P20" i="1"/>
  <c r="O20" i="1"/>
  <c r="N20" i="1"/>
  <c r="M20" i="1"/>
  <c r="J20" i="1"/>
  <c r="I20" i="1"/>
  <c r="G20" i="1"/>
  <c r="E20" i="1"/>
  <c r="D20" i="1"/>
  <c r="C20" i="1"/>
  <c r="B20" i="1"/>
  <c r="C19" i="1"/>
  <c r="B19" i="1"/>
  <c r="P18" i="1"/>
  <c r="O18" i="1"/>
  <c r="N18" i="1"/>
  <c r="M18" i="1"/>
  <c r="J18" i="1"/>
  <c r="I18" i="1"/>
  <c r="G18" i="1"/>
  <c r="E18" i="1"/>
  <c r="D18" i="1"/>
  <c r="C18" i="1"/>
  <c r="B18" i="1"/>
  <c r="C17" i="1"/>
  <c r="B17" i="1"/>
  <c r="P16" i="1"/>
  <c r="O16" i="1"/>
  <c r="N16" i="1"/>
  <c r="M16" i="1"/>
  <c r="J16" i="1"/>
  <c r="I16" i="1"/>
  <c r="G16" i="1"/>
  <c r="E16" i="1"/>
  <c r="D16" i="1"/>
  <c r="C16" i="1"/>
  <c r="B16" i="1"/>
  <c r="P14" i="1"/>
  <c r="O14" i="1"/>
  <c r="K10" i="38"/>
  <c r="R10" i="38"/>
  <c r="Q10" i="38"/>
  <c r="P10" i="38"/>
  <c r="O10" i="38"/>
  <c r="P9" i="38"/>
  <c r="O9" i="38"/>
  <c r="R9" i="38"/>
  <c r="Q9" i="38"/>
  <c r="R8" i="38"/>
  <c r="Q8" i="38"/>
  <c r="P8" i="38"/>
  <c r="O8" i="38"/>
  <c r="Z65" i="23" l="1"/>
  <c r="Q42" i="25" s="1"/>
  <c r="Z63" i="23"/>
  <c r="Z61" i="23"/>
  <c r="Z57" i="23"/>
  <c r="Z59" i="23"/>
  <c r="Z53" i="23"/>
  <c r="Z55" i="23"/>
  <c r="Z49" i="23"/>
  <c r="T59" i="23"/>
  <c r="M45" i="25"/>
  <c r="M43" i="25"/>
  <c r="M41" i="25"/>
  <c r="M39" i="25"/>
  <c r="M37" i="25"/>
  <c r="N37" i="25"/>
  <c r="N39" i="25"/>
  <c r="N41" i="25"/>
  <c r="N43" i="25"/>
  <c r="N45" i="25"/>
  <c r="O37" i="25"/>
  <c r="O39" i="25"/>
  <c r="O41" i="25"/>
  <c r="O43" i="25"/>
  <c r="O45" i="25"/>
  <c r="P37" i="25"/>
  <c r="P39" i="25"/>
  <c r="P41" i="25"/>
  <c r="P43" i="25"/>
  <c r="P45" i="25"/>
  <c r="M35" i="25"/>
  <c r="N35" i="25"/>
  <c r="O35" i="25"/>
  <c r="P35" i="25"/>
  <c r="M33" i="25"/>
  <c r="N33" i="25"/>
  <c r="O33" i="25"/>
  <c r="P33" i="25"/>
  <c r="M31" i="25"/>
  <c r="N31" i="25"/>
  <c r="O31" i="25"/>
  <c r="P31" i="25"/>
  <c r="M29" i="25"/>
  <c r="N29" i="25"/>
  <c r="O29" i="25"/>
  <c r="P29" i="25"/>
  <c r="M27" i="25"/>
  <c r="N27" i="25"/>
  <c r="O27" i="25"/>
  <c r="P27" i="25"/>
  <c r="M25" i="25"/>
  <c r="N25" i="25"/>
  <c r="O25" i="25"/>
  <c r="P25" i="25"/>
  <c r="M23" i="25"/>
  <c r="N23" i="25"/>
  <c r="O23" i="25"/>
  <c r="P23" i="25"/>
  <c r="M21" i="25"/>
  <c r="N21" i="25"/>
  <c r="O21" i="25"/>
  <c r="P21" i="25"/>
  <c r="M19" i="25"/>
  <c r="N19" i="25"/>
  <c r="O19" i="25"/>
  <c r="P19" i="25"/>
  <c r="M17" i="25"/>
  <c r="N17" i="25"/>
  <c r="O17" i="25"/>
  <c r="P17" i="25"/>
  <c r="O15" i="25"/>
  <c r="P15" i="25"/>
  <c r="M45" i="1"/>
  <c r="N45" i="1"/>
  <c r="O45" i="1"/>
  <c r="P45" i="1"/>
  <c r="M43" i="1"/>
  <c r="N43" i="1"/>
  <c r="O43" i="1"/>
  <c r="P43" i="1"/>
  <c r="M41" i="1"/>
  <c r="N41" i="1"/>
  <c r="O41" i="1"/>
  <c r="P41" i="1"/>
  <c r="M39" i="1"/>
  <c r="N39" i="1"/>
  <c r="O39" i="1"/>
  <c r="P39" i="1"/>
  <c r="M37" i="1"/>
  <c r="N37" i="1"/>
  <c r="O37" i="1"/>
  <c r="P37" i="1"/>
  <c r="M35" i="1"/>
  <c r="N35" i="1"/>
  <c r="O35" i="1"/>
  <c r="P35" i="1"/>
  <c r="M33" i="1"/>
  <c r="N33" i="1"/>
  <c r="O33" i="1"/>
  <c r="P33" i="1"/>
  <c r="M31" i="1"/>
  <c r="N31" i="1"/>
  <c r="O31" i="1"/>
  <c r="P31" i="1"/>
  <c r="M29" i="1"/>
  <c r="O29" i="1"/>
  <c r="P29" i="1"/>
  <c r="M27" i="1"/>
  <c r="O27" i="1"/>
  <c r="P27" i="1"/>
  <c r="O25" i="1"/>
  <c r="P25" i="1"/>
  <c r="M23" i="1"/>
  <c r="O23" i="1"/>
  <c r="P23" i="1"/>
  <c r="O21" i="1"/>
  <c r="P21" i="1"/>
  <c r="O19" i="1"/>
  <c r="P19" i="1"/>
  <c r="O17" i="1"/>
  <c r="P17" i="1"/>
  <c r="O15" i="1"/>
  <c r="P15" i="1"/>
  <c r="Z47" i="23"/>
  <c r="Z45" i="23"/>
  <c r="Z43" i="23"/>
  <c r="T43" i="23" l="1"/>
  <c r="T49" i="23"/>
  <c r="T55" i="23"/>
  <c r="T53" i="23"/>
  <c r="Q30" i="25"/>
  <c r="T57" i="23"/>
  <c r="T61" i="23"/>
  <c r="Q38" i="25"/>
  <c r="T65" i="23"/>
  <c r="T63" i="23"/>
  <c r="Q34" i="25"/>
  <c r="Q26" i="25"/>
  <c r="Q18" i="25"/>
  <c r="Q42" i="1"/>
  <c r="Q22" i="25"/>
  <c r="P13" i="25"/>
  <c r="M13" i="25"/>
  <c r="N13" i="25"/>
  <c r="O13" i="25"/>
  <c r="Q30" i="1"/>
  <c r="T45" i="23"/>
  <c r="Q34" i="1"/>
  <c r="T47" i="23"/>
  <c r="Q38" i="1"/>
  <c r="Z33" i="23" l="1"/>
  <c r="N15" i="25"/>
  <c r="M15" i="25"/>
  <c r="Z51" i="23"/>
  <c r="O17" i="10"/>
  <c r="O15" i="10"/>
  <c r="N2" i="10"/>
  <c r="D66" i="23"/>
  <c r="D65" i="23"/>
  <c r="D64" i="23"/>
  <c r="D63" i="23"/>
  <c r="D62" i="23"/>
  <c r="D61" i="23"/>
  <c r="D60" i="23"/>
  <c r="D59" i="23"/>
  <c r="D58" i="23"/>
  <c r="D57" i="23"/>
  <c r="D56" i="23"/>
  <c r="D55" i="23"/>
  <c r="D54" i="23"/>
  <c r="D53" i="23"/>
  <c r="D52" i="23"/>
  <c r="D51" i="23"/>
  <c r="D50" i="23"/>
  <c r="D49" i="23"/>
  <c r="D48" i="23"/>
  <c r="D47" i="23"/>
  <c r="D46" i="23"/>
  <c r="D45" i="23"/>
  <c r="D44" i="23"/>
  <c r="D43" i="23"/>
  <c r="D42" i="23"/>
  <c r="N11" i="38" s="1"/>
  <c r="D41" i="23"/>
  <c r="K10" i="10"/>
  <c r="A10" i="10"/>
  <c r="L23" i="22"/>
  <c r="C28" i="10"/>
  <c r="B28" i="10"/>
  <c r="J27" i="10"/>
  <c r="I27" i="10"/>
  <c r="G27" i="10"/>
  <c r="E27" i="10"/>
  <c r="D27" i="10"/>
  <c r="C27" i="10"/>
  <c r="B27" i="10"/>
  <c r="C24" i="10"/>
  <c r="B24" i="10"/>
  <c r="J23" i="10"/>
  <c r="I23" i="10"/>
  <c r="G23" i="10"/>
  <c r="E23" i="10"/>
  <c r="D23" i="10"/>
  <c r="C23" i="10"/>
  <c r="B23" i="10"/>
  <c r="C20" i="10"/>
  <c r="B20" i="10"/>
  <c r="J19" i="10"/>
  <c r="I19" i="10"/>
  <c r="G19" i="10"/>
  <c r="E19" i="10"/>
  <c r="D19" i="10"/>
  <c r="C19" i="10"/>
  <c r="B19" i="10"/>
  <c r="C16" i="10"/>
  <c r="B16" i="10"/>
  <c r="J15" i="10"/>
  <c r="I15" i="10"/>
  <c r="G15" i="10"/>
  <c r="E15" i="10"/>
  <c r="D15" i="10"/>
  <c r="C15" i="10"/>
  <c r="B15" i="10"/>
  <c r="C26" i="10"/>
  <c r="B26" i="10"/>
  <c r="J25" i="10"/>
  <c r="I25" i="10"/>
  <c r="G25" i="10"/>
  <c r="E25" i="10"/>
  <c r="D25" i="10"/>
  <c r="C25" i="10"/>
  <c r="B25" i="10"/>
  <c r="C22" i="10"/>
  <c r="B22" i="10"/>
  <c r="J21" i="10"/>
  <c r="I21" i="10"/>
  <c r="G21" i="10"/>
  <c r="E21" i="10"/>
  <c r="D21" i="10"/>
  <c r="C21" i="10"/>
  <c r="B21" i="10"/>
  <c r="C18" i="10"/>
  <c r="B18" i="10"/>
  <c r="J17" i="10"/>
  <c r="I17" i="10"/>
  <c r="G17" i="10"/>
  <c r="E17" i="10"/>
  <c r="D17" i="10"/>
  <c r="C17" i="10"/>
  <c r="B17" i="10"/>
  <c r="J13" i="10"/>
  <c r="I13" i="10"/>
  <c r="G13" i="10"/>
  <c r="E13" i="10"/>
  <c r="D13" i="10"/>
  <c r="C13" i="10"/>
  <c r="B13" i="10"/>
  <c r="C14" i="10"/>
  <c r="B14" i="10"/>
  <c r="K9" i="10"/>
  <c r="L8" i="10"/>
  <c r="L7" i="10"/>
  <c r="K6" i="10"/>
  <c r="K5" i="10"/>
  <c r="O4" i="10"/>
  <c r="K4" i="10"/>
  <c r="K9" i="38"/>
  <c r="L9" i="38"/>
  <c r="N10" i="38"/>
  <c r="L8" i="38"/>
  <c r="N8" i="38"/>
  <c r="O21" i="10" l="1"/>
  <c r="H23" i="38"/>
  <c r="H21" i="38"/>
  <c r="H19" i="38"/>
  <c r="H17" i="38"/>
  <c r="H15" i="38"/>
  <c r="H13" i="38"/>
  <c r="H11" i="38"/>
  <c r="J22" i="38"/>
  <c r="J20" i="38"/>
  <c r="J18" i="38"/>
  <c r="J16" i="38"/>
  <c r="J14" i="38"/>
  <c r="J12" i="38"/>
  <c r="H22" i="38"/>
  <c r="H20" i="38"/>
  <c r="H18" i="38"/>
  <c r="H16" i="38"/>
  <c r="H14" i="38"/>
  <c r="H12" i="38"/>
  <c r="J23" i="38"/>
  <c r="J21" i="38"/>
  <c r="J19" i="38"/>
  <c r="J17" i="38"/>
  <c r="J15" i="38"/>
  <c r="J13" i="38"/>
  <c r="J11" i="38"/>
  <c r="R23" i="38"/>
  <c r="R21" i="38"/>
  <c r="R19" i="38"/>
  <c r="R17" i="38"/>
  <c r="R15" i="38"/>
  <c r="R13" i="38"/>
  <c r="P23" i="38"/>
  <c r="P21" i="38"/>
  <c r="P19" i="38"/>
  <c r="P17" i="38"/>
  <c r="P15" i="38"/>
  <c r="P13" i="38"/>
  <c r="N23" i="38"/>
  <c r="N21" i="38"/>
  <c r="N19" i="38"/>
  <c r="N17" i="38"/>
  <c r="M15" i="38"/>
  <c r="M13" i="38"/>
  <c r="L11" i="38"/>
  <c r="L13" i="38"/>
  <c r="L15" i="38"/>
  <c r="K18" i="38"/>
  <c r="K20" i="38"/>
  <c r="K22" i="38"/>
  <c r="R11" i="38"/>
  <c r="P11" i="38"/>
  <c r="Q23" i="38"/>
  <c r="Q21" i="38"/>
  <c r="Q19" i="38"/>
  <c r="Q17" i="38"/>
  <c r="Q15" i="38"/>
  <c r="Q13" i="38"/>
  <c r="O23" i="38"/>
  <c r="O21" i="38"/>
  <c r="O19" i="38"/>
  <c r="O17" i="38"/>
  <c r="O15" i="38"/>
  <c r="O13" i="38"/>
  <c r="M23" i="38"/>
  <c r="M21" i="38"/>
  <c r="M19" i="38"/>
  <c r="M17" i="38"/>
  <c r="N14" i="38"/>
  <c r="N12" i="38"/>
  <c r="K12" i="38"/>
  <c r="K14" i="38"/>
  <c r="L16" i="38"/>
  <c r="L18" i="38"/>
  <c r="L20" i="38"/>
  <c r="L22" i="38"/>
  <c r="Q11" i="38"/>
  <c r="O11" i="38"/>
  <c r="R22" i="38"/>
  <c r="R20" i="38"/>
  <c r="R18" i="38"/>
  <c r="R16" i="38"/>
  <c r="R14" i="38"/>
  <c r="R12" i="38"/>
  <c r="P22" i="38"/>
  <c r="P20" i="38"/>
  <c r="P18" i="38"/>
  <c r="P16" i="38"/>
  <c r="P14" i="38"/>
  <c r="P12" i="38"/>
  <c r="N22" i="38"/>
  <c r="N20" i="38"/>
  <c r="N18" i="38"/>
  <c r="N16" i="38"/>
  <c r="M14" i="38"/>
  <c r="M12" i="38"/>
  <c r="L12" i="38"/>
  <c r="L14" i="38"/>
  <c r="K17" i="38"/>
  <c r="K19" i="38"/>
  <c r="K21" i="38"/>
  <c r="K23" i="38"/>
  <c r="K11" i="38"/>
  <c r="Q22" i="38"/>
  <c r="Q20" i="38"/>
  <c r="Q18" i="38"/>
  <c r="Q16" i="38"/>
  <c r="Q14" i="38"/>
  <c r="Q12" i="38"/>
  <c r="O22" i="38"/>
  <c r="O20" i="38"/>
  <c r="O18" i="38"/>
  <c r="O16" i="38"/>
  <c r="O14" i="38"/>
  <c r="O12" i="38"/>
  <c r="M22" i="38"/>
  <c r="M20" i="38"/>
  <c r="M18" i="38"/>
  <c r="N15" i="38"/>
  <c r="N13" i="38"/>
  <c r="K13" i="38"/>
  <c r="K15" i="38"/>
  <c r="L17" i="38"/>
  <c r="L19" i="38"/>
  <c r="L21" i="38"/>
  <c r="L23" i="38"/>
  <c r="S14" i="38"/>
  <c r="K16" i="38"/>
  <c r="S13" i="38"/>
  <c r="S15" i="38"/>
  <c r="S19" i="38"/>
  <c r="S12" i="38"/>
  <c r="S18" i="38"/>
  <c r="S20" i="38"/>
  <c r="S21" i="38"/>
  <c r="S23" i="38"/>
  <c r="M16" i="38"/>
  <c r="S17" i="38"/>
  <c r="S22" i="38"/>
  <c r="M11" i="38"/>
  <c r="S16" i="38"/>
  <c r="M8" i="38"/>
  <c r="M10" i="38"/>
  <c r="M9" i="38"/>
  <c r="F8" i="13"/>
  <c r="E8" i="13"/>
  <c r="D8" i="13"/>
  <c r="F7" i="13"/>
  <c r="E7" i="13"/>
  <c r="D7" i="13"/>
  <c r="N15" i="1"/>
  <c r="I7" i="35"/>
  <c r="N9" i="38"/>
  <c r="T51" i="23" l="1"/>
  <c r="Q14" i="25"/>
  <c r="M19" i="1"/>
  <c r="Z37" i="23"/>
  <c r="S9" i="38" s="1"/>
  <c r="N21" i="1"/>
  <c r="N25" i="1"/>
  <c r="M17" i="1"/>
  <c r="N17" i="1"/>
  <c r="M21" i="1"/>
  <c r="Z41" i="23"/>
  <c r="S11" i="38" s="1"/>
  <c r="N27" i="1"/>
  <c r="N23" i="1"/>
  <c r="N29" i="1"/>
  <c r="N19" i="1"/>
  <c r="L10" i="38"/>
  <c r="K8" i="38" l="1"/>
  <c r="M15" i="1"/>
  <c r="Z35" i="23"/>
  <c r="S8" i="38" s="1"/>
  <c r="Z39" i="23"/>
  <c r="S10" i="38" s="1"/>
  <c r="M25" i="1"/>
  <c r="T33" i="23"/>
  <c r="T41" i="23"/>
  <c r="Q26" i="1"/>
  <c r="Q18" i="1"/>
  <c r="T37" i="23"/>
  <c r="T39" i="23" l="1"/>
  <c r="T35" i="23"/>
  <c r="Q22" i="1"/>
  <c r="Q14" i="1"/>
</calcChain>
</file>

<file path=xl/sharedStrings.xml><?xml version="1.0" encoding="utf-8"?>
<sst xmlns="http://schemas.openxmlformats.org/spreadsheetml/2006/main" count="1175" uniqueCount="551">
  <si>
    <t>大会</t>
    <rPh sb="0" eb="2">
      <t>タイカイ</t>
    </rPh>
    <phoneticPr fontId="3"/>
  </si>
  <si>
    <t>大会会長　様</t>
    <rPh sb="0" eb="2">
      <t>タイカイ</t>
    </rPh>
    <rPh sb="2" eb="4">
      <t>カイチョウ</t>
    </rPh>
    <rPh sb="5" eb="6">
      <t>サマ</t>
    </rPh>
    <phoneticPr fontId="3"/>
  </si>
  <si>
    <t>学　校　名</t>
    <rPh sb="0" eb="1">
      <t>ガク</t>
    </rPh>
    <rPh sb="2" eb="3">
      <t>コウ</t>
    </rPh>
    <rPh sb="4" eb="5">
      <t>メイ</t>
    </rPh>
    <phoneticPr fontId="3"/>
  </si>
  <si>
    <t>代　表　者</t>
    <rPh sb="0" eb="1">
      <t>ダイ</t>
    </rPh>
    <rPh sb="2" eb="3">
      <t>オモテ</t>
    </rPh>
    <rPh sb="4" eb="5">
      <t>シャ</t>
    </rPh>
    <phoneticPr fontId="3"/>
  </si>
  <si>
    <t>住　　　所</t>
    <rPh sb="0" eb="1">
      <t>ジュウ</t>
    </rPh>
    <rPh sb="4" eb="5">
      <t>ショ</t>
    </rPh>
    <phoneticPr fontId="3"/>
  </si>
  <si>
    <t>連　絡　先</t>
    <rPh sb="0" eb="1">
      <t>レン</t>
    </rPh>
    <rPh sb="2" eb="3">
      <t>ラク</t>
    </rPh>
    <rPh sb="4" eb="5">
      <t>サキ</t>
    </rPh>
    <phoneticPr fontId="3"/>
  </si>
  <si>
    <t>緊急連絡先</t>
    <rPh sb="0" eb="2">
      <t>キンキュウ</t>
    </rPh>
    <rPh sb="2" eb="3">
      <t>レン</t>
    </rPh>
    <rPh sb="3" eb="4">
      <t>ラク</t>
    </rPh>
    <rPh sb="4" eb="5">
      <t>サキ</t>
    </rPh>
    <phoneticPr fontId="3"/>
  </si>
  <si>
    <t>記載責任者</t>
    <rPh sb="0" eb="2">
      <t>キサイ</t>
    </rPh>
    <rPh sb="2" eb="5">
      <t>セキニンシャ</t>
    </rPh>
    <phoneticPr fontId="3"/>
  </si>
  <si>
    <t>㊞</t>
    <phoneticPr fontId="3"/>
  </si>
  <si>
    <t>引率責任者</t>
    <rPh sb="0" eb="2">
      <t>インソツ</t>
    </rPh>
    <rPh sb="2" eb="5">
      <t>セキニンシャ</t>
    </rPh>
    <phoneticPr fontId="3"/>
  </si>
  <si>
    <t>※申込ペア数を超えない範囲で登録可能（４名まで）。</t>
    <rPh sb="1" eb="3">
      <t>モウシコミ</t>
    </rPh>
    <rPh sb="5" eb="6">
      <t>スウ</t>
    </rPh>
    <rPh sb="7" eb="8">
      <t>コ</t>
    </rPh>
    <rPh sb="11" eb="13">
      <t>ハンイ</t>
    </rPh>
    <rPh sb="14" eb="16">
      <t>トウロク</t>
    </rPh>
    <rPh sb="16" eb="18">
      <t>カノウ</t>
    </rPh>
    <rPh sb="20" eb="21">
      <t>メイ</t>
    </rPh>
    <phoneticPr fontId="3"/>
  </si>
  <si>
    <t>申込順</t>
    <rPh sb="0" eb="2">
      <t>モウシコミ</t>
    </rPh>
    <rPh sb="2" eb="3">
      <t>ジュン</t>
    </rPh>
    <phoneticPr fontId="3"/>
  </si>
  <si>
    <t>学　年</t>
    <rPh sb="0" eb="1">
      <t>ガク</t>
    </rPh>
    <rPh sb="2" eb="3">
      <t>トシ</t>
    </rPh>
    <phoneticPr fontId="3"/>
  </si>
  <si>
    <t>生　年　月　日</t>
    <rPh sb="0" eb="1">
      <t>ショウ</t>
    </rPh>
    <rPh sb="2" eb="3">
      <t>トシ</t>
    </rPh>
    <rPh sb="4" eb="5">
      <t>ツキ</t>
    </rPh>
    <rPh sb="6" eb="7">
      <t>ヒ</t>
    </rPh>
    <phoneticPr fontId="3"/>
  </si>
  <si>
    <t>合計</t>
    <rPh sb="0" eb="1">
      <t>ゴウ</t>
    </rPh>
    <rPh sb="1" eb="2">
      <t>ケイ</t>
    </rPh>
    <phoneticPr fontId="3"/>
  </si>
  <si>
    <t>．</t>
    <phoneticPr fontId="3"/>
  </si>
  <si>
    <t>春地区</t>
    <rPh sb="0" eb="1">
      <t>ハル</t>
    </rPh>
    <rPh sb="1" eb="3">
      <t>チク</t>
    </rPh>
    <phoneticPr fontId="3"/>
  </si>
  <si>
    <t>地区</t>
    <rPh sb="0" eb="2">
      <t>チク</t>
    </rPh>
    <phoneticPr fontId="3"/>
  </si>
  <si>
    <t>学校名</t>
    <rPh sb="0" eb="2">
      <t>ガッコウ</t>
    </rPh>
    <rPh sb="2" eb="3">
      <t>メイ</t>
    </rPh>
    <phoneticPr fontId="3"/>
  </si>
  <si>
    <t>男女</t>
    <rPh sb="0" eb="2">
      <t>ダンジョ</t>
    </rPh>
    <phoneticPr fontId="3"/>
  </si>
  <si>
    <t>申込順</t>
    <rPh sb="0" eb="1">
      <t>モウ</t>
    </rPh>
    <rPh sb="1" eb="2">
      <t>コ</t>
    </rPh>
    <rPh sb="2" eb="3">
      <t>ジュン</t>
    </rPh>
    <phoneticPr fontId="3"/>
  </si>
  <si>
    <t>選手Ａ</t>
    <rPh sb="0" eb="2">
      <t>センシュ</t>
    </rPh>
    <phoneticPr fontId="3"/>
  </si>
  <si>
    <t>選手Ｂ</t>
    <rPh sb="0" eb="2">
      <t>センシュ</t>
    </rPh>
    <phoneticPr fontId="3"/>
  </si>
  <si>
    <t>ﾎﾟｲﾝﾄ</t>
    <phoneticPr fontId="3"/>
  </si>
  <si>
    <t>合計</t>
    <rPh sb="0" eb="2">
      <t>ゴウケイ</t>
    </rPh>
    <phoneticPr fontId="3"/>
  </si>
  <si>
    <t>当</t>
    <rPh sb="0" eb="1">
      <t>トウ</t>
    </rPh>
    <phoneticPr fontId="3"/>
  </si>
  <si>
    <t>選手A</t>
    <rPh sb="0" eb="2">
      <t>センシュ</t>
    </rPh>
    <phoneticPr fontId="3"/>
  </si>
  <si>
    <t>選手B</t>
    <rPh sb="0" eb="2">
      <t>センシュ</t>
    </rPh>
    <phoneticPr fontId="3"/>
  </si>
  <si>
    <t>外</t>
    <rPh sb="0" eb="1">
      <t>ガイ</t>
    </rPh>
    <phoneticPr fontId="3"/>
  </si>
  <si>
    <t>新潟</t>
    <rPh sb="0" eb="2">
      <t>ニイガタ</t>
    </rPh>
    <phoneticPr fontId="3"/>
  </si>
  <si>
    <t>男子</t>
    <rPh sb="0" eb="2">
      <t>ダンシ</t>
    </rPh>
    <phoneticPr fontId="3"/>
  </si>
  <si>
    <t>・</t>
    <phoneticPr fontId="3"/>
  </si>
  <si>
    <t>学年</t>
    <rPh sb="0" eb="1">
      <t>ガク</t>
    </rPh>
    <rPh sb="1" eb="2">
      <t>トシ</t>
    </rPh>
    <phoneticPr fontId="3"/>
  </si>
  <si>
    <t>大会名・ポイント記入欄</t>
    <rPh sb="0" eb="2">
      <t>タイカイ</t>
    </rPh>
    <rPh sb="2" eb="3">
      <t>メイ</t>
    </rPh>
    <rPh sb="8" eb="10">
      <t>キニュウ</t>
    </rPh>
    <rPh sb="10" eb="11">
      <t>ラン</t>
    </rPh>
    <phoneticPr fontId="3"/>
  </si>
  <si>
    <t>大　会　名</t>
    <rPh sb="0" eb="1">
      <t>ダイ</t>
    </rPh>
    <rPh sb="2" eb="3">
      <t>カイ</t>
    </rPh>
    <rPh sb="4" eb="5">
      <t>メイ</t>
    </rPh>
    <phoneticPr fontId="3"/>
  </si>
  <si>
    <t>ポイント</t>
    <phoneticPr fontId="3"/>
  </si>
  <si>
    <t>ポイント合計</t>
    <rPh sb="4" eb="6">
      <t>ゴウケイ</t>
    </rPh>
    <phoneticPr fontId="3"/>
  </si>
  <si>
    <t>県ｲﾝﾄﾞｱ</t>
    <rPh sb="0" eb="1">
      <t>ケン</t>
    </rPh>
    <phoneticPr fontId="3"/>
  </si>
  <si>
    <t>会員登録番号</t>
    <rPh sb="0" eb="2">
      <t>カイイン</t>
    </rPh>
    <rPh sb="2" eb="4">
      <t>トウロク</t>
    </rPh>
    <rPh sb="4" eb="6">
      <t>バンゴウ</t>
    </rPh>
    <phoneticPr fontId="3"/>
  </si>
  <si>
    <t>〔個人申込〕</t>
    <rPh sb="1" eb="3">
      <t>コジン</t>
    </rPh>
    <rPh sb="3" eb="5">
      <t>モウシコミ</t>
    </rPh>
    <phoneticPr fontId="3"/>
  </si>
  <si>
    <t>〔団体申込〕</t>
    <rPh sb="1" eb="3">
      <t>ダンタイ</t>
    </rPh>
    <rPh sb="3" eb="5">
      <t>モウシコミ</t>
    </rPh>
    <phoneticPr fontId="3"/>
  </si>
  <si>
    <t>地区名</t>
    <rPh sb="0" eb="3">
      <t>チクメイ</t>
    </rPh>
    <phoneticPr fontId="3"/>
  </si>
  <si>
    <t>学校名</t>
    <rPh sb="0" eb="3">
      <t>ガッコウメイ</t>
    </rPh>
    <phoneticPr fontId="3"/>
  </si>
  <si>
    <t>監督（氏名）</t>
    <rPh sb="0" eb="2">
      <t>カントク</t>
    </rPh>
    <rPh sb="3" eb="5">
      <t>シメイ</t>
    </rPh>
    <phoneticPr fontId="3"/>
  </si>
  <si>
    <t>団体メンバー</t>
    <rPh sb="0" eb="2">
      <t>ダンタイ</t>
    </rPh>
    <phoneticPr fontId="3"/>
  </si>
  <si>
    <t>・</t>
  </si>
  <si>
    <t>選手①</t>
    <rPh sb="0" eb="2">
      <t>センシュ</t>
    </rPh>
    <phoneticPr fontId="3"/>
  </si>
  <si>
    <t>学年</t>
    <rPh sb="0" eb="2">
      <t>ガクネン</t>
    </rPh>
    <phoneticPr fontId="3"/>
  </si>
  <si>
    <t>選手②</t>
    <rPh sb="0" eb="2">
      <t>センシュ</t>
    </rPh>
    <phoneticPr fontId="3"/>
  </si>
  <si>
    <t>選手③</t>
    <rPh sb="0" eb="2">
      <t>センシュ</t>
    </rPh>
    <phoneticPr fontId="3"/>
  </si>
  <si>
    <t>選手④</t>
    <rPh sb="0" eb="2">
      <t>センシュ</t>
    </rPh>
    <phoneticPr fontId="3"/>
  </si>
  <si>
    <t>選手⑤</t>
    <rPh sb="0" eb="2">
      <t>センシュ</t>
    </rPh>
    <phoneticPr fontId="3"/>
  </si>
  <si>
    <t>選手⑥</t>
    <rPh sb="0" eb="2">
      <t>センシュ</t>
    </rPh>
    <phoneticPr fontId="3"/>
  </si>
  <si>
    <t>選手⑦</t>
    <rPh sb="0" eb="2">
      <t>センシュ</t>
    </rPh>
    <phoneticPr fontId="3"/>
  </si>
  <si>
    <t>選手⑧</t>
    <rPh sb="0" eb="2">
      <t>センシュ</t>
    </rPh>
    <phoneticPr fontId="3"/>
  </si>
  <si>
    <t>女子</t>
    <rPh sb="0" eb="2">
      <t>ジョシ</t>
    </rPh>
    <phoneticPr fontId="3"/>
  </si>
  <si>
    <t>上越</t>
    <rPh sb="0" eb="2">
      <t>ジョウエツ</t>
    </rPh>
    <phoneticPr fontId="3"/>
  </si>
  <si>
    <t>中越</t>
    <rPh sb="0" eb="2">
      <t>チュウエツ</t>
    </rPh>
    <phoneticPr fontId="3"/>
  </si>
  <si>
    <t>佐渡</t>
    <rPh sb="0" eb="2">
      <t>サド</t>
    </rPh>
    <phoneticPr fontId="3"/>
  </si>
  <si>
    <t>巻</t>
    <rPh sb="0" eb="1">
      <t>マキ</t>
    </rPh>
    <phoneticPr fontId="3"/>
  </si>
  <si>
    <t>選手氏名</t>
    <rPh sb="0" eb="1">
      <t>ふ</t>
    </rPh>
    <rPh sb="1" eb="2">
      <t>り</t>
    </rPh>
    <rPh sb="2" eb="3">
      <t>が</t>
    </rPh>
    <rPh sb="3" eb="4">
      <t>な</t>
    </rPh>
    <phoneticPr fontId="3" type="Hiragana"/>
  </si>
  <si>
    <t>選手氏名</t>
    <rPh sb="0" eb="2">
      <t>ふり</t>
    </rPh>
    <rPh sb="2" eb="4">
      <t>がな</t>
    </rPh>
    <phoneticPr fontId="3" type="Hiragana" alignment="center"/>
  </si>
  <si>
    <t>会員登録番号</t>
    <rPh sb="0" eb="2">
      <t>かいいん</t>
    </rPh>
    <rPh sb="2" eb="4">
      <t>とうろく</t>
    </rPh>
    <rPh sb="4" eb="6">
      <t>ばんごう</t>
    </rPh>
    <phoneticPr fontId="3" type="Hiragana" alignment="center"/>
  </si>
  <si>
    <t>℡</t>
    <phoneticPr fontId="3"/>
  </si>
  <si>
    <t>生年月日</t>
    <rPh sb="0" eb="1">
      <t>ショウ</t>
    </rPh>
    <rPh sb="1" eb="2">
      <t>トシ</t>
    </rPh>
    <rPh sb="2" eb="3">
      <t>ツキ</t>
    </rPh>
    <rPh sb="3" eb="4">
      <t>ヒ</t>
    </rPh>
    <phoneticPr fontId="3"/>
  </si>
  <si>
    <t>下越</t>
    <rPh sb="0" eb="2">
      <t>カエツ</t>
    </rPh>
    <phoneticPr fontId="3"/>
  </si>
  <si>
    <t>(略称)</t>
    <rPh sb="1" eb="3">
      <t>りゃくしょう</t>
    </rPh>
    <phoneticPr fontId="3" type="Hiragana" alignment="center"/>
  </si>
  <si>
    <t>区分</t>
    <rPh sb="0" eb="2">
      <t>クブン</t>
    </rPh>
    <phoneticPr fontId="3"/>
  </si>
  <si>
    <r>
      <t>ベンチ入り指導者名（</t>
    </r>
    <r>
      <rPr>
        <sz val="8"/>
        <rFont val="ＭＳ ゴシック"/>
        <family val="3"/>
        <charset val="128"/>
      </rPr>
      <t>区分は「当」「外」）</t>
    </r>
    <rPh sb="3" eb="4">
      <t>イ</t>
    </rPh>
    <rPh sb="5" eb="8">
      <t>シドウシャ</t>
    </rPh>
    <rPh sb="8" eb="9">
      <t>メイ</t>
    </rPh>
    <rPh sb="10" eb="12">
      <t>クブン</t>
    </rPh>
    <rPh sb="14" eb="15">
      <t>トウ</t>
    </rPh>
    <rPh sb="17" eb="18">
      <t>ガイ</t>
    </rPh>
    <phoneticPr fontId="3"/>
  </si>
  <si>
    <t>①</t>
    <phoneticPr fontId="3"/>
  </si>
  <si>
    <t>②</t>
    <phoneticPr fontId="3"/>
  </si>
  <si>
    <t>学校名入力</t>
    <rPh sb="0" eb="3">
      <t>ガッコウメイ</t>
    </rPh>
    <rPh sb="3" eb="5">
      <t>ニュウリョク</t>
    </rPh>
    <phoneticPr fontId="3"/>
  </si>
  <si>
    <t>学校名略称</t>
    <rPh sb="0" eb="3">
      <t>ガッコウメイ</t>
    </rPh>
    <rPh sb="3" eb="5">
      <t>リャクショウ</t>
    </rPh>
    <phoneticPr fontId="3"/>
  </si>
  <si>
    <t>③</t>
    <phoneticPr fontId="3"/>
  </si>
  <si>
    <t>ベンチ入り指導者名</t>
    <rPh sb="3" eb="4">
      <t>イ</t>
    </rPh>
    <rPh sb="5" eb="8">
      <t>シドウシャ</t>
    </rPh>
    <rPh sb="8" eb="9">
      <t>ナ</t>
    </rPh>
    <phoneticPr fontId="3"/>
  </si>
  <si>
    <t>⑤</t>
    <phoneticPr fontId="3"/>
  </si>
  <si>
    <t>⑥</t>
    <phoneticPr fontId="3"/>
  </si>
  <si>
    <t>学校長名を入力する。印刷後は公印を押すこと。</t>
    <rPh sb="0" eb="3">
      <t>ガッコウチョウ</t>
    </rPh>
    <rPh sb="3" eb="4">
      <t>メイ</t>
    </rPh>
    <rPh sb="5" eb="7">
      <t>ニュウリョク</t>
    </rPh>
    <rPh sb="10" eb="13">
      <t>インサツゴ</t>
    </rPh>
    <rPh sb="14" eb="16">
      <t>コウイン</t>
    </rPh>
    <rPh sb="17" eb="18">
      <t>オ</t>
    </rPh>
    <phoneticPr fontId="3"/>
  </si>
  <si>
    <t>⑦</t>
    <phoneticPr fontId="3"/>
  </si>
  <si>
    <t>⑧</t>
    <phoneticPr fontId="3"/>
  </si>
  <si>
    <t>⑨</t>
    <phoneticPr fontId="3"/>
  </si>
  <si>
    <t>⑩</t>
    <phoneticPr fontId="3"/>
  </si>
  <si>
    <t>有(16)</t>
    <rPh sb="0" eb="1">
      <t>ユウ</t>
    </rPh>
    <phoneticPr fontId="3"/>
  </si>
  <si>
    <t>有(20)</t>
    <rPh sb="0" eb="1">
      <t>ユウ</t>
    </rPh>
    <phoneticPr fontId="3"/>
  </si>
  <si>
    <t>有(24)</t>
    <rPh sb="0" eb="1">
      <t>ユウ</t>
    </rPh>
    <phoneticPr fontId="3"/>
  </si>
  <si>
    <t>有、学校枠</t>
    <rPh sb="0" eb="1">
      <t>ユウ</t>
    </rPh>
    <rPh sb="2" eb="4">
      <t>ガッコウ</t>
    </rPh>
    <rPh sb="4" eb="5">
      <t>ワク</t>
    </rPh>
    <phoneticPr fontId="3"/>
  </si>
  <si>
    <t>監督名（区分は「当」「外」）</t>
    <rPh sb="0" eb="1">
      <t>ラン</t>
    </rPh>
    <rPh sb="1" eb="2">
      <t>ヨシ</t>
    </rPh>
    <rPh sb="2" eb="3">
      <t>メイ</t>
    </rPh>
    <phoneticPr fontId="3"/>
  </si>
  <si>
    <t>申し込み数</t>
    <rPh sb="0" eb="1">
      <t>モウ</t>
    </rPh>
    <rPh sb="2" eb="3">
      <t>コ</t>
    </rPh>
    <rPh sb="4" eb="5">
      <t>スウ</t>
    </rPh>
    <phoneticPr fontId="3"/>
  </si>
  <si>
    <t>学校名略称</t>
    <rPh sb="0" eb="2">
      <t>ガッコウ</t>
    </rPh>
    <rPh sb="2" eb="3">
      <t>メイ</t>
    </rPh>
    <rPh sb="3" eb="5">
      <t>リャクショウ</t>
    </rPh>
    <phoneticPr fontId="3"/>
  </si>
  <si>
    <t>代表者（校長）</t>
    <rPh sb="0" eb="1">
      <t>ダイ</t>
    </rPh>
    <rPh sb="1" eb="2">
      <t>オモテ</t>
    </rPh>
    <rPh sb="2" eb="3">
      <t>シャ</t>
    </rPh>
    <rPh sb="4" eb="6">
      <t>コウチョウ</t>
    </rPh>
    <phoneticPr fontId="3"/>
  </si>
  <si>
    <t>学校〒</t>
    <rPh sb="0" eb="2">
      <t>ガッコウ</t>
    </rPh>
    <phoneticPr fontId="3"/>
  </si>
  <si>
    <t>学校住所</t>
    <rPh sb="0" eb="2">
      <t>ガッコウ</t>
    </rPh>
    <rPh sb="2" eb="3">
      <t>ジュウ</t>
    </rPh>
    <rPh sb="3" eb="4">
      <t>ショ</t>
    </rPh>
    <phoneticPr fontId="3"/>
  </si>
  <si>
    <t>所属地区</t>
    <rPh sb="0" eb="2">
      <t>ショゾク</t>
    </rPh>
    <rPh sb="2" eb="4">
      <t>チク</t>
    </rPh>
    <phoneticPr fontId="3"/>
  </si>
  <si>
    <t>男女区分</t>
    <rPh sb="0" eb="2">
      <t>ダンジョ</t>
    </rPh>
    <rPh sb="2" eb="4">
      <t>クブン</t>
    </rPh>
    <phoneticPr fontId="3"/>
  </si>
  <si>
    <t>④</t>
    <phoneticPr fontId="3"/>
  </si>
  <si>
    <t>⑪</t>
    <phoneticPr fontId="3"/>
  </si>
  <si>
    <t>申し込み順</t>
    <rPh sb="0" eb="1">
      <t>モウ</t>
    </rPh>
    <rPh sb="2" eb="3">
      <t>コ</t>
    </rPh>
    <rPh sb="4" eb="5">
      <t>ジュン</t>
    </rPh>
    <phoneticPr fontId="3"/>
  </si>
  <si>
    <t>⑫</t>
    <phoneticPr fontId="3"/>
  </si>
  <si>
    <t>⑬</t>
    <phoneticPr fontId="3"/>
  </si>
  <si>
    <t>選手入力</t>
    <rPh sb="0" eb="2">
      <t>センシュ</t>
    </rPh>
    <rPh sb="2" eb="4">
      <t>ニュウリョク</t>
    </rPh>
    <phoneticPr fontId="3"/>
  </si>
  <si>
    <t>選手氏名</t>
    <rPh sb="0" eb="2">
      <t>センシュ</t>
    </rPh>
    <rPh sb="2" eb="4">
      <t>シメイ</t>
    </rPh>
    <phoneticPr fontId="3"/>
  </si>
  <si>
    <t>選手ふりがな</t>
    <rPh sb="0" eb="2">
      <t>センシュ</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</si>
  <si>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</si>
  <si>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</si>
  <si>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</si>
  <si>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</si>
  <si>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連絡先</t>
    <rPh sb="0" eb="1">
      <t>レン</t>
    </rPh>
    <rPh sb="1" eb="2">
      <t>ラク</t>
    </rPh>
    <rPh sb="2" eb="3">
      <t>サキ</t>
    </rPh>
    <phoneticPr fontId="3"/>
  </si>
  <si>
    <t>ベンチ入り指導者名</t>
    <phoneticPr fontId="3"/>
  </si>
  <si>
    <t>選手姓</t>
    <rPh sb="0" eb="2">
      <t>センシュ</t>
    </rPh>
    <rPh sb="2" eb="3">
      <t>セイ</t>
    </rPh>
    <phoneticPr fontId="3"/>
  </si>
  <si>
    <t>選手名</t>
    <rPh sb="0" eb="2">
      <t>センシュ</t>
    </rPh>
    <rPh sb="2" eb="3">
      <t>ナ</t>
    </rPh>
    <phoneticPr fontId="3"/>
  </si>
  <si>
    <t>選手せい</t>
    <rPh sb="0" eb="2">
      <t>センシュ</t>
    </rPh>
    <phoneticPr fontId="3"/>
  </si>
  <si>
    <t>選手めい</t>
    <rPh sb="0" eb="2">
      <t>センシュ</t>
    </rPh>
    <phoneticPr fontId="3"/>
  </si>
  <si>
    <t>申請中</t>
    <rPh sb="0" eb="3">
      <t>シンセイチュウ</t>
    </rPh>
    <phoneticPr fontId="3"/>
  </si>
  <si>
    <t>会員番号</t>
    <rPh sb="0" eb="2">
      <t>カイイン</t>
    </rPh>
    <rPh sb="2" eb="4">
      <t>バンゴウ</t>
    </rPh>
    <phoneticPr fontId="3"/>
  </si>
  <si>
    <t>◎個人戦選手情報等の入力</t>
    <rPh sb="1" eb="4">
      <t>コジンセン</t>
    </rPh>
    <rPh sb="4" eb="6">
      <t>センシュ</t>
    </rPh>
    <rPh sb="6" eb="8">
      <t>ジョウホウ</t>
    </rPh>
    <rPh sb="8" eb="9">
      <t>トウ</t>
    </rPh>
    <rPh sb="10" eb="12">
      <t>ニュウリョク</t>
    </rPh>
    <phoneticPr fontId="3"/>
  </si>
  <si>
    <t>区分</t>
    <phoneticPr fontId="3"/>
  </si>
  <si>
    <t>例</t>
    <rPh sb="0" eb="1">
      <t>レイ</t>
    </rPh>
    <phoneticPr fontId="3"/>
  </si>
  <si>
    <t>花子</t>
    <rPh sb="0" eb="2">
      <t>ハナコ</t>
    </rPh>
    <phoneticPr fontId="3"/>
  </si>
  <si>
    <t>美咲</t>
    <rPh sb="0" eb="2">
      <t>ミサキ</t>
    </rPh>
    <phoneticPr fontId="3"/>
  </si>
  <si>
    <t>まき</t>
    <phoneticPr fontId="3"/>
  </si>
  <si>
    <t>はなこ</t>
    <phoneticPr fontId="3"/>
  </si>
  <si>
    <t>にいがた</t>
    <phoneticPr fontId="3"/>
  </si>
  <si>
    <t>みさき</t>
    <phoneticPr fontId="3"/>
  </si>
  <si>
    <t>◎個人戦学校情報等の入力</t>
    <rPh sb="1" eb="4">
      <t>コジンセン</t>
    </rPh>
    <rPh sb="4" eb="6">
      <t>ガッコウ</t>
    </rPh>
    <rPh sb="6" eb="8">
      <t>ジョウホウ</t>
    </rPh>
    <rPh sb="8" eb="9">
      <t>トウ</t>
    </rPh>
    <rPh sb="10" eb="12">
      <t>ニュウリョク</t>
    </rPh>
    <phoneticPr fontId="3"/>
  </si>
  <si>
    <t>◎団体戦選手情報等の入力</t>
    <rPh sb="1" eb="4">
      <t>ダンタイセン</t>
    </rPh>
    <rPh sb="4" eb="6">
      <t>センシュ</t>
    </rPh>
    <rPh sb="6" eb="8">
      <t>ジョウホウ</t>
    </rPh>
    <rPh sb="8" eb="9">
      <t>トウ</t>
    </rPh>
    <rPh sb="10" eb="12">
      <t>ニュウリョク</t>
    </rPh>
    <phoneticPr fontId="3"/>
  </si>
  <si>
    <t>監督名</t>
    <rPh sb="0" eb="2">
      <t>カントク</t>
    </rPh>
    <rPh sb="2" eb="3">
      <t>メイ</t>
    </rPh>
    <phoneticPr fontId="3"/>
  </si>
  <si>
    <t>ポイント</t>
    <phoneticPr fontId="3"/>
  </si>
  <si>
    <t>大会名</t>
    <rPh sb="0" eb="3">
      <t>タイカイメイ</t>
    </rPh>
    <phoneticPr fontId="3"/>
  </si>
  <si>
    <t>合計</t>
    <rPh sb="0" eb="2">
      <t>ゴウケイ</t>
    </rPh>
    <phoneticPr fontId="3"/>
  </si>
  <si>
    <t>⑭</t>
    <phoneticPr fontId="3"/>
  </si>
  <si>
    <t>合同チームの場合の他の学校名</t>
    <rPh sb="0" eb="2">
      <t>ゴウドウ</t>
    </rPh>
    <rPh sb="6" eb="8">
      <t>バアイ</t>
    </rPh>
    <rPh sb="9" eb="10">
      <t>タ</t>
    </rPh>
    <rPh sb="11" eb="13">
      <t>ガッコウ</t>
    </rPh>
    <rPh sb="13" eb="14">
      <t>メイ</t>
    </rPh>
    <phoneticPr fontId="3"/>
  </si>
  <si>
    <t>A校</t>
    <rPh sb="1" eb="2">
      <t>コウ</t>
    </rPh>
    <phoneticPr fontId="3"/>
  </si>
  <si>
    <t>B校</t>
    <rPh sb="1" eb="2">
      <t>コウ</t>
    </rPh>
    <phoneticPr fontId="3"/>
  </si>
  <si>
    <t>合同チームの監督は合同チームのいずれかの監督１名を記載する。よってA、B校で合同チームを組むとき、A校の監督が合同チームの監督になる場合、A校の申し込み書に監督名を入力し、B校の申し込み書の監督名は空欄とする。</t>
    <rPh sb="0" eb="2">
      <t>ゴウドウ</t>
    </rPh>
    <rPh sb="6" eb="8">
      <t>カントク</t>
    </rPh>
    <rPh sb="9" eb="11">
      <t>ゴウドウ</t>
    </rPh>
    <rPh sb="20" eb="22">
      <t>カントク</t>
    </rPh>
    <rPh sb="23" eb="24">
      <t>メイ</t>
    </rPh>
    <rPh sb="25" eb="27">
      <t>キサイ</t>
    </rPh>
    <rPh sb="36" eb="37">
      <t>コウ</t>
    </rPh>
    <rPh sb="38" eb="40">
      <t>ゴウドウ</t>
    </rPh>
    <rPh sb="44" eb="45">
      <t>ク</t>
    </rPh>
    <rPh sb="50" eb="51">
      <t>コウ</t>
    </rPh>
    <rPh sb="52" eb="54">
      <t>カントク</t>
    </rPh>
    <rPh sb="55" eb="57">
      <t>ゴウドウ</t>
    </rPh>
    <rPh sb="61" eb="63">
      <t>カントク</t>
    </rPh>
    <rPh sb="66" eb="68">
      <t>バアイ</t>
    </rPh>
    <rPh sb="70" eb="71">
      <t>コウ</t>
    </rPh>
    <rPh sb="72" eb="73">
      <t>モウ</t>
    </rPh>
    <rPh sb="74" eb="75">
      <t>コ</t>
    </rPh>
    <rPh sb="76" eb="77">
      <t>ショ</t>
    </rPh>
    <rPh sb="78" eb="80">
      <t>カントク</t>
    </rPh>
    <rPh sb="80" eb="81">
      <t>メイ</t>
    </rPh>
    <rPh sb="82" eb="84">
      <t>ニュウリョク</t>
    </rPh>
    <rPh sb="87" eb="88">
      <t>コウ</t>
    </rPh>
    <rPh sb="89" eb="90">
      <t>モウ</t>
    </rPh>
    <rPh sb="91" eb="92">
      <t>コ</t>
    </rPh>
    <rPh sb="93" eb="94">
      <t>ショ</t>
    </rPh>
    <rPh sb="95" eb="97">
      <t>カントク</t>
    </rPh>
    <rPh sb="97" eb="98">
      <t>メイ</t>
    </rPh>
    <rPh sb="99" eb="101">
      <t>クウラン</t>
    </rPh>
    <phoneticPr fontId="3"/>
  </si>
  <si>
    <t>⑮</t>
    <phoneticPr fontId="3"/>
  </si>
  <si>
    <t>sikake</t>
    <phoneticPr fontId="3"/>
  </si>
  <si>
    <t>印刷した後に、印を押してもらえば、申込用紙の完成です。</t>
    <rPh sb="0" eb="2">
      <t>インサツ</t>
    </rPh>
    <rPh sb="4" eb="5">
      <t>アト</t>
    </rPh>
    <rPh sb="7" eb="8">
      <t>イン</t>
    </rPh>
    <rPh sb="9" eb="10">
      <t>オ</t>
    </rPh>
    <rPh sb="17" eb="19">
      <t>モウシコミ</t>
    </rPh>
    <rPh sb="19" eb="21">
      <t>ヨウシ</t>
    </rPh>
    <rPh sb="22" eb="24">
      <t>カンセイ</t>
    </rPh>
    <phoneticPr fontId="3"/>
  </si>
  <si>
    <t>「団体戦入力」シートに申し込みデータを入力してください。</t>
    <rPh sb="1" eb="4">
      <t>ダンタイセン</t>
    </rPh>
    <rPh sb="4" eb="6">
      <t>ニュウリョク</t>
    </rPh>
    <rPh sb="11" eb="12">
      <t>モウ</t>
    </rPh>
    <rPh sb="13" eb="14">
      <t>コ</t>
    </rPh>
    <rPh sb="19" eb="21">
      <t>ニュウリョク</t>
    </rPh>
    <phoneticPr fontId="3"/>
  </si>
  <si>
    <t>使い方</t>
    <rPh sb="0" eb="1">
      <t>ツカ</t>
    </rPh>
    <rPh sb="2" eb="3">
      <t>カタ</t>
    </rPh>
    <phoneticPr fontId="3"/>
  </si>
  <si>
    <t>地区校)</t>
    <rPh sb="0" eb="2">
      <t>ちく</t>
    </rPh>
    <rPh sb="2" eb="3">
      <t>こう</t>
    </rPh>
    <phoneticPr fontId="3" type="Hiragana" alignment="center"/>
  </si>
  <si>
    <t>記載責任者を入力。印刷後に印を押すこと。</t>
    <rPh sb="0" eb="2">
      <t>キサイ</t>
    </rPh>
    <rPh sb="2" eb="5">
      <t>セキニンシャ</t>
    </rPh>
    <rPh sb="6" eb="8">
      <t>ニュウリョク</t>
    </rPh>
    <phoneticPr fontId="3"/>
  </si>
  <si>
    <t>引率責任者を入力。印刷後に印を押すこと。</t>
    <rPh sb="6" eb="8">
      <t>ニュウリョク</t>
    </rPh>
    <phoneticPr fontId="3"/>
  </si>
  <si>
    <t>◎団体戦学校情報等の入力（個人戦の情報のコピー可）</t>
    <rPh sb="1" eb="4">
      <t>ダンタイセン</t>
    </rPh>
    <rPh sb="4" eb="6">
      <t>ガッコウ</t>
    </rPh>
    <rPh sb="6" eb="8">
      <t>ジョウホウ</t>
    </rPh>
    <rPh sb="8" eb="9">
      <t>トウ</t>
    </rPh>
    <rPh sb="10" eb="12">
      <t>ニュウリョク</t>
    </rPh>
    <rPh sb="13" eb="16">
      <t>コジンセン</t>
    </rPh>
    <rPh sb="17" eb="19">
      <t>ジョウホウ</t>
    </rPh>
    <rPh sb="23" eb="24">
      <t>カ</t>
    </rPh>
    <phoneticPr fontId="3"/>
  </si>
  <si>
    <t>⑫</t>
    <phoneticPr fontId="3"/>
  </si>
  <si>
    <t>春季地区大会</t>
    <rPh sb="0" eb="2">
      <t>シュンキ</t>
    </rPh>
    <rPh sb="2" eb="4">
      <t>チク</t>
    </rPh>
    <rPh sb="4" eb="6">
      <t>タイカイ</t>
    </rPh>
    <phoneticPr fontId="3"/>
  </si>
  <si>
    <t>県総合体育大会ソフトテニス競技</t>
    <rPh sb="0" eb="1">
      <t>ケン</t>
    </rPh>
    <rPh sb="1" eb="3">
      <t>ソウゴウ</t>
    </rPh>
    <rPh sb="3" eb="5">
      <t>タイイク</t>
    </rPh>
    <rPh sb="5" eb="7">
      <t>タイカイ</t>
    </rPh>
    <rPh sb="13" eb="15">
      <t>キョウギ</t>
    </rPh>
    <phoneticPr fontId="3"/>
  </si>
  <si>
    <t>県選抜インドア大会</t>
    <rPh sb="0" eb="1">
      <t>ケン</t>
    </rPh>
    <rPh sb="1" eb="3">
      <t>センバツ</t>
    </rPh>
    <rPh sb="7" eb="9">
      <t>タイカイ</t>
    </rPh>
    <phoneticPr fontId="3"/>
  </si>
  <si>
    <t>個人戦大会名</t>
    <rPh sb="0" eb="3">
      <t>コジンセン</t>
    </rPh>
    <rPh sb="3" eb="6">
      <t>タイカイメイ</t>
    </rPh>
    <phoneticPr fontId="3"/>
  </si>
  <si>
    <t>団体戦大会名</t>
    <rPh sb="0" eb="3">
      <t>ダンタイセン</t>
    </rPh>
    <rPh sb="3" eb="6">
      <t>タイカイメイ</t>
    </rPh>
    <phoneticPr fontId="3"/>
  </si>
  <si>
    <t>県総体</t>
    <rPh sb="0" eb="3">
      <t>ケンソウタイ</t>
    </rPh>
    <phoneticPr fontId="3"/>
  </si>
  <si>
    <t>秋地区</t>
    <rPh sb="0" eb="1">
      <t>アキ</t>
    </rPh>
    <rPh sb="1" eb="3">
      <t>チク</t>
    </rPh>
    <phoneticPr fontId="3"/>
  </si>
  <si>
    <t>県新人</t>
    <rPh sb="0" eb="1">
      <t>ケン</t>
    </rPh>
    <rPh sb="1" eb="3">
      <t>シンジン</t>
    </rPh>
    <phoneticPr fontId="3"/>
  </si>
  <si>
    <t>ﾍﾞｽﾄ8(5,6位)</t>
    <rPh sb="9" eb="10">
      <t>イ</t>
    </rPh>
    <phoneticPr fontId="3"/>
  </si>
  <si>
    <t>ﾍﾞｽﾄ8(7,8位)</t>
    <rPh sb="9" eb="10">
      <t>イ</t>
    </rPh>
    <phoneticPr fontId="3"/>
  </si>
  <si>
    <t>HJS</t>
  </si>
  <si>
    <t>ﾍﾞｽﾄ16</t>
  </si>
  <si>
    <t>⑭</t>
    <phoneticPr fontId="3"/>
  </si>
  <si>
    <t>県ｲﾝﾄﾞｱ</t>
    <rPh sb="0" eb="1">
      <t>ケン</t>
    </rPh>
    <phoneticPr fontId="3"/>
  </si>
  <si>
    <t>ポイント対象大会</t>
    <rPh sb="4" eb="6">
      <t>タイショウ</t>
    </rPh>
    <rPh sb="6" eb="8">
      <t>タイカイ</t>
    </rPh>
    <phoneticPr fontId="3"/>
  </si>
  <si>
    <t>ﾍﾞｽﾄ4</t>
    <phoneticPr fontId="3"/>
  </si>
  <si>
    <t>２位</t>
    <rPh sb="1" eb="2">
      <t>イ</t>
    </rPh>
    <phoneticPr fontId="3"/>
  </si>
  <si>
    <t>優勝</t>
    <rPh sb="0" eb="2">
      <t>ユウショウ</t>
    </rPh>
    <phoneticPr fontId="3"/>
  </si>
  <si>
    <t>ﾍﾞｽﾄ32</t>
  </si>
  <si>
    <t>合計</t>
    <rPh sb="0" eb="2">
      <t>ゴウケイ</t>
    </rPh>
    <phoneticPr fontId="3"/>
  </si>
  <si>
    <t>℡</t>
    <phoneticPr fontId="3"/>
  </si>
  <si>
    <t>㊞</t>
    <phoneticPr fontId="3"/>
  </si>
  <si>
    <t>㊞</t>
    <phoneticPr fontId="3"/>
  </si>
  <si>
    <t>．</t>
    <phoneticPr fontId="3"/>
  </si>
  <si>
    <t>．</t>
    <phoneticPr fontId="3"/>
  </si>
  <si>
    <t>．</t>
  </si>
  <si>
    <t>大会a</t>
    <rPh sb="0" eb="2">
      <t>タイカイ</t>
    </rPh>
    <phoneticPr fontId="3"/>
  </si>
  <si>
    <t>大会b</t>
  </si>
  <si>
    <t>大会b</t>
    <phoneticPr fontId="3"/>
  </si>
  <si>
    <t>大会c</t>
  </si>
  <si>
    <t>大会c</t>
    <phoneticPr fontId="3"/>
  </si>
  <si>
    <t>大会d</t>
  </si>
  <si>
    <t>大会d</t>
    <phoneticPr fontId="3"/>
  </si>
  <si>
    <t>合計</t>
    <rPh sb="0" eb="2">
      <t>ゴウケイ</t>
    </rPh>
    <phoneticPr fontId="3"/>
  </si>
  <si>
    <t>⑬</t>
  </si>
  <si>
    <t>⑬</t>
    <phoneticPr fontId="3"/>
  </si>
  <si>
    <t>⑭</t>
    <phoneticPr fontId="3"/>
  </si>
  <si>
    <t>⑮</t>
    <phoneticPr fontId="3"/>
  </si>
  <si>
    <t>No</t>
    <phoneticPr fontId="3"/>
  </si>
  <si>
    <t>◎ﾎﾟｲﾝﾄ対象大会の入力</t>
    <rPh sb="6" eb="10">
      <t>タイショウタイカイ</t>
    </rPh>
    <rPh sb="11" eb="13">
      <t>ニュウリョク</t>
    </rPh>
    <phoneticPr fontId="3"/>
  </si>
  <si>
    <t>県選抜</t>
    <rPh sb="0" eb="1">
      <t>ケン</t>
    </rPh>
    <rPh sb="1" eb="3">
      <t>センバツ</t>
    </rPh>
    <phoneticPr fontId="3"/>
  </si>
  <si>
    <t>⑫</t>
    <phoneticPr fontId="3"/>
  </si>
  <si>
    <t>⑯</t>
    <phoneticPr fontId="3"/>
  </si>
  <si>
    <t>個人選P</t>
    <rPh sb="0" eb="3">
      <t>コジンセン</t>
    </rPh>
    <phoneticPr fontId="3"/>
  </si>
  <si>
    <t>団体戦P</t>
    <rPh sb="0" eb="3">
      <t>ダンタイセン</t>
    </rPh>
    <phoneticPr fontId="3"/>
  </si>
  <si>
    <t>地区選抜</t>
    <rPh sb="0" eb="2">
      <t>チク</t>
    </rPh>
    <rPh sb="2" eb="4">
      <t>センバツ</t>
    </rPh>
    <phoneticPr fontId="3"/>
  </si>
  <si>
    <t>県選抜</t>
    <rPh sb="0" eb="1">
      <t>ケン</t>
    </rPh>
    <rPh sb="1" eb="3">
      <t>センバツ</t>
    </rPh>
    <phoneticPr fontId="3"/>
  </si>
  <si>
    <t>P</t>
    <phoneticPr fontId="3"/>
  </si>
  <si>
    <t>成績</t>
    <rPh sb="0" eb="2">
      <t>セイセキ</t>
    </rPh>
    <phoneticPr fontId="3"/>
  </si>
  <si>
    <t>大会名（略称）</t>
    <rPh sb="0" eb="2">
      <t>タイカイ</t>
    </rPh>
    <rPh sb="2" eb="3">
      <t>ナ</t>
    </rPh>
    <rPh sb="4" eb="6">
      <t>リャクショウ</t>
    </rPh>
    <phoneticPr fontId="3"/>
  </si>
  <si>
    <t>（当 ・ 外）</t>
    <rPh sb="1" eb="2">
      <t>トウ</t>
    </rPh>
    <rPh sb="5" eb="6">
      <t>ガイ</t>
    </rPh>
    <phoneticPr fontId="3"/>
  </si>
  <si>
    <t>個人指導者</t>
    <rPh sb="0" eb="2">
      <t>コジン</t>
    </rPh>
    <rPh sb="2" eb="5">
      <t>シドウシャ</t>
    </rPh>
    <phoneticPr fontId="3"/>
  </si>
  <si>
    <t>sikake</t>
    <phoneticPr fontId="3"/>
  </si>
  <si>
    <t>⑭</t>
    <phoneticPr fontId="3"/>
  </si>
  <si>
    <r>
      <rPr>
        <b/>
        <i/>
        <sz val="11"/>
        <color theme="3" tint="-0.499984740745262"/>
        <rFont val="ＭＳ Ｐゴシック"/>
        <family val="3"/>
        <charset val="128"/>
      </rPr>
      <t>プルダウンリスト</t>
    </r>
    <r>
      <rPr>
        <sz val="11"/>
        <color rgb="FFFF0000"/>
        <rFont val="ＭＳ Ｐゴシック"/>
        <family val="3"/>
        <charset val="128"/>
      </rPr>
      <t>で男女選択</t>
    </r>
    <rPh sb="9" eb="11">
      <t>ダンジョ</t>
    </rPh>
    <rPh sb="11" eb="13">
      <t>センタク</t>
    </rPh>
    <phoneticPr fontId="3"/>
  </si>
  <si>
    <r>
      <t>大会要項に記載されているポイント対象となる大会名を</t>
    </r>
    <r>
      <rPr>
        <b/>
        <i/>
        <sz val="11"/>
        <color theme="3" tint="-0.499984740745262"/>
        <rFont val="ＭＳ Ｐゴシック"/>
        <family val="3"/>
        <charset val="128"/>
      </rPr>
      <t>プルダウンリスト</t>
    </r>
    <r>
      <rPr>
        <sz val="11"/>
        <color rgb="FFFF0000"/>
        <rFont val="ＭＳ Ｐゴシック"/>
        <family val="3"/>
        <charset val="128"/>
      </rPr>
      <t>で選択</t>
    </r>
    <rPh sb="0" eb="2">
      <t>タイカイ</t>
    </rPh>
    <rPh sb="2" eb="4">
      <t>ヨウコウ</t>
    </rPh>
    <rPh sb="5" eb="7">
      <t>キサイ</t>
    </rPh>
    <rPh sb="16" eb="18">
      <t>タイショウ</t>
    </rPh>
    <rPh sb="21" eb="23">
      <t>タイカイ</t>
    </rPh>
    <rPh sb="23" eb="24">
      <t>ナ</t>
    </rPh>
    <rPh sb="34" eb="36">
      <t>センタク</t>
    </rPh>
    <phoneticPr fontId="3"/>
  </si>
  <si>
    <t>団体監督</t>
    <rPh sb="0" eb="2">
      <t>ダンタイ</t>
    </rPh>
    <rPh sb="2" eb="4">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</si>
  <si>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</si>
  <si>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</si>
  <si>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</si>
  <si>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</si>
  <si>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</si>
  <si>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</si>
  <si>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</si>
  <si>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</si>
  <si>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</si>
  <si>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</si>
  <si>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</si>
  <si>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</si>
  <si>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r>
      <t>会員登録が済んでいない場合は申請中（</t>
    </r>
    <r>
      <rPr>
        <b/>
        <i/>
        <sz val="11"/>
        <color theme="3" tint="-0.499984740745262"/>
        <rFont val="ＭＳ Ｐゴシック"/>
        <family val="3"/>
        <charset val="128"/>
      </rPr>
      <t>プルダウンリスト</t>
    </r>
    <r>
      <rPr>
        <sz val="11"/>
        <color rgb="FFFF0000"/>
        <rFont val="ＭＳ Ｐゴシック"/>
        <family val="3"/>
        <charset val="128"/>
      </rPr>
      <t>で選択）とする。</t>
    </r>
    <rPh sb="0" eb="2">
      <t>カイイン</t>
    </rPh>
    <rPh sb="2" eb="4">
      <t>トウロク</t>
    </rPh>
    <rPh sb="5" eb="6">
      <t>ス</t>
    </rPh>
    <rPh sb="11" eb="13">
      <t>バアイ</t>
    </rPh>
    <rPh sb="14" eb="17">
      <t>シンセイチュウ</t>
    </rPh>
    <phoneticPr fontId="3"/>
  </si>
  <si>
    <t>地区</t>
    <rPh sb="0" eb="2">
      <t>チク</t>
    </rPh>
    <phoneticPr fontId="3"/>
  </si>
  <si>
    <t>合計</t>
    <rPh sb="0" eb="2">
      <t>ゴウケイ</t>
    </rPh>
    <phoneticPr fontId="3"/>
  </si>
  <si>
    <t>No</t>
    <phoneticPr fontId="3"/>
  </si>
  <si>
    <t>個人AID</t>
    <rPh sb="0" eb="2">
      <t>コジン</t>
    </rPh>
    <phoneticPr fontId="3"/>
  </si>
  <si>
    <t>個人BID</t>
    <rPh sb="0" eb="2">
      <t>コジン</t>
    </rPh>
    <phoneticPr fontId="3"/>
  </si>
  <si>
    <t>ﾍﾟｱ数</t>
    <rPh sb="3" eb="4">
      <t>スウ</t>
    </rPh>
    <phoneticPr fontId="3"/>
  </si>
  <si>
    <t>その後、「団体印刷」シートを印刷します。</t>
    <rPh sb="2" eb="3">
      <t>ゴ</t>
    </rPh>
    <rPh sb="5" eb="7">
      <t>ダンタイ</t>
    </rPh>
    <rPh sb="7" eb="9">
      <t>インサツ</t>
    </rPh>
    <rPh sb="14" eb="16">
      <t>インサツ</t>
    </rPh>
    <phoneticPr fontId="3"/>
  </si>
  <si>
    <t>当外</t>
    <rPh sb="0" eb="1">
      <t>トウ</t>
    </rPh>
    <rPh sb="1" eb="2">
      <t>ガイ</t>
    </rPh>
    <phoneticPr fontId="3"/>
  </si>
  <si>
    <t>ﾍﾞﾝﾁ入り指導者①</t>
    <rPh sb="4" eb="5">
      <t>イ</t>
    </rPh>
    <rPh sb="6" eb="9">
      <t>シドウシャ</t>
    </rPh>
    <phoneticPr fontId="3"/>
  </si>
  <si>
    <t>ﾍﾞﾝﾁ入り指導者②</t>
    <rPh sb="4" eb="5">
      <t>イ</t>
    </rPh>
    <rPh sb="6" eb="9">
      <t>シドウシャ</t>
    </rPh>
    <phoneticPr fontId="3"/>
  </si>
  <si>
    <t>ﾍﾞﾝﾁ入り指導者③</t>
    <rPh sb="4" eb="5">
      <t>イ</t>
    </rPh>
    <rPh sb="6" eb="9">
      <t>シドウシャ</t>
    </rPh>
    <phoneticPr fontId="3"/>
  </si>
  <si>
    <t>ﾍﾞﾝﾁ入り指導者④</t>
    <rPh sb="4" eb="5">
      <t>イ</t>
    </rPh>
    <rPh sb="6" eb="9">
      <t>シドウシャ</t>
    </rPh>
    <phoneticPr fontId="3"/>
  </si>
  <si>
    <t>高校名</t>
    <rPh sb="0" eb="3">
      <t>コウコウメイ</t>
    </rPh>
    <phoneticPr fontId="3"/>
  </si>
  <si>
    <t>高体連No</t>
    <rPh sb="0" eb="3">
      <t>コウタイレン</t>
    </rPh>
    <phoneticPr fontId="3"/>
  </si>
  <si>
    <t>高志中等</t>
    <rPh sb="0" eb="2">
      <t>コウシ</t>
    </rPh>
    <rPh sb="2" eb="4">
      <t>チュウトウ</t>
    </rPh>
    <phoneticPr fontId="3"/>
  </si>
  <si>
    <t>入力セル以外にはシート保護をかけていますが、印刷範囲がうまくないときなどは、保護を解除して下さい。</t>
    <rPh sb="0" eb="2">
      <t>ニュウリョク</t>
    </rPh>
    <rPh sb="4" eb="6">
      <t>イガイ</t>
    </rPh>
    <rPh sb="11" eb="13">
      <t>ホゴ</t>
    </rPh>
    <rPh sb="22" eb="24">
      <t>インサツ</t>
    </rPh>
    <rPh sb="24" eb="26">
      <t>ハンイ</t>
    </rPh>
    <rPh sb="38" eb="40">
      <t>ホゴ</t>
    </rPh>
    <rPh sb="41" eb="43">
      <t>カイジョ</t>
    </rPh>
    <rPh sb="45" eb="46">
      <t>クダ</t>
    </rPh>
    <phoneticPr fontId="3"/>
  </si>
  <si>
    <t>地区シングルス研修大会</t>
    <rPh sb="0" eb="2">
      <t>チク</t>
    </rPh>
    <rPh sb="7" eb="9">
      <t>ケンシュウ</t>
    </rPh>
    <rPh sb="9" eb="11">
      <t>タイカイ</t>
    </rPh>
    <phoneticPr fontId="3"/>
  </si>
  <si>
    <t>地区ｼﾝｸﾞﾙｽ研修</t>
    <rPh sb="0" eb="2">
      <t>チク</t>
    </rPh>
    <rPh sb="8" eb="10">
      <t>ケンシュウ</t>
    </rPh>
    <phoneticPr fontId="3"/>
  </si>
  <si>
    <t>秋季地区大会（ダブルス）</t>
    <rPh sb="0" eb="2">
      <t>シュウキ</t>
    </rPh>
    <rPh sb="2" eb="4">
      <t>チク</t>
    </rPh>
    <rPh sb="4" eb="6">
      <t>タイカイ</t>
    </rPh>
    <phoneticPr fontId="3"/>
  </si>
  <si>
    <t>秋季地区大会（シングルス）</t>
    <rPh sb="0" eb="2">
      <t>シュウキ</t>
    </rPh>
    <rPh sb="2" eb="4">
      <t>チク</t>
    </rPh>
    <rPh sb="4" eb="6">
      <t>タイカイ</t>
    </rPh>
    <phoneticPr fontId="3"/>
  </si>
  <si>
    <t>県新人選抜大会（ダブルス）</t>
    <rPh sb="0" eb="1">
      <t>ケン</t>
    </rPh>
    <rPh sb="1" eb="3">
      <t>シンジン</t>
    </rPh>
    <rPh sb="3" eb="5">
      <t>センバツ</t>
    </rPh>
    <rPh sb="5" eb="7">
      <t>タイカイ</t>
    </rPh>
    <phoneticPr fontId="3"/>
  </si>
  <si>
    <t>県新人選抜大会（シングルス）</t>
    <rPh sb="0" eb="1">
      <t>ケン</t>
    </rPh>
    <rPh sb="1" eb="3">
      <t>シンジン</t>
    </rPh>
    <rPh sb="3" eb="5">
      <t>センバツ</t>
    </rPh>
    <rPh sb="5" eb="7">
      <t>タイカイ</t>
    </rPh>
    <phoneticPr fontId="3"/>
  </si>
  <si>
    <t>県総体</t>
    <rPh sb="0" eb="3">
      <t>ケンソウタイ</t>
    </rPh>
    <phoneticPr fontId="3"/>
  </si>
  <si>
    <t>ハイクールジャパンカップ県代表選考会（ダブルス）</t>
    <rPh sb="12" eb="13">
      <t>ケン</t>
    </rPh>
    <rPh sb="13" eb="15">
      <t>ダイヒョウ</t>
    </rPh>
    <rPh sb="15" eb="18">
      <t>センコウカイ</t>
    </rPh>
    <phoneticPr fontId="3"/>
  </si>
  <si>
    <t>ハイクールジャパンカップ県代表選考会（シングルス）</t>
    <rPh sb="12" eb="13">
      <t>ケン</t>
    </rPh>
    <rPh sb="13" eb="15">
      <t>ダイヒョウ</t>
    </rPh>
    <rPh sb="15" eb="18">
      <t>センコウカイ</t>
    </rPh>
    <phoneticPr fontId="3"/>
  </si>
  <si>
    <t>◎選手情報等の入力</t>
    <rPh sb="1" eb="3">
      <t>センシュ</t>
    </rPh>
    <rPh sb="3" eb="5">
      <t>ジョウホウ</t>
    </rPh>
    <rPh sb="5" eb="6">
      <t>トウ</t>
    </rPh>
    <rPh sb="7" eb="9">
      <t>ニュウリョク</t>
    </rPh>
    <phoneticPr fontId="3"/>
  </si>
  <si>
    <t>「ﾀﾞﾌﾞﾙｽ入力」シートに申し込みデータを入力してください。</t>
    <rPh sb="7" eb="9">
      <t>ニュウリョク</t>
    </rPh>
    <rPh sb="14" eb="15">
      <t>モウ</t>
    </rPh>
    <rPh sb="16" eb="17">
      <t>コ</t>
    </rPh>
    <rPh sb="22" eb="24">
      <t>ニュウリョク</t>
    </rPh>
    <phoneticPr fontId="3"/>
  </si>
  <si>
    <t>※国体選考会もダブルスとシングルスがありますが、ダブルスは他の学校の選手と組むことができるのでこのソフトは対応していません。</t>
    <rPh sb="1" eb="3">
      <t>コクタイ</t>
    </rPh>
    <rPh sb="3" eb="6">
      <t>センコウカイ</t>
    </rPh>
    <rPh sb="29" eb="30">
      <t>タ</t>
    </rPh>
    <rPh sb="31" eb="33">
      <t>ガッコウ</t>
    </rPh>
    <rPh sb="34" eb="36">
      <t>センシュ</t>
    </rPh>
    <rPh sb="37" eb="38">
      <t>ク</t>
    </rPh>
    <rPh sb="53" eb="55">
      <t>タイオウ</t>
    </rPh>
    <phoneticPr fontId="3"/>
  </si>
  <si>
    <t>「ｼﾝｸﾞﾙｽ入力」シートに申し込みデータを入力してください。</t>
    <rPh sb="7" eb="9">
      <t>ニュウリョク</t>
    </rPh>
    <rPh sb="14" eb="15">
      <t>モウ</t>
    </rPh>
    <rPh sb="16" eb="17">
      <t>コ</t>
    </rPh>
    <rPh sb="22" eb="24">
      <t>ニュウリョク</t>
    </rPh>
    <phoneticPr fontId="3"/>
  </si>
  <si>
    <t>その後、「ｼﾝｸﾞﾙｽ印刷」シートを印刷します。</t>
    <rPh sb="2" eb="3">
      <t>ゴ</t>
    </rPh>
    <rPh sb="11" eb="13">
      <t>インサツ</t>
    </rPh>
    <rPh sb="18" eb="20">
      <t>インサツ</t>
    </rPh>
    <phoneticPr fontId="3"/>
  </si>
  <si>
    <t>学校情報はダブルスの学校情報のコピー可です。</t>
    <rPh sb="0" eb="2">
      <t>ガッコウ</t>
    </rPh>
    <rPh sb="2" eb="4">
      <t>ジョウホウ</t>
    </rPh>
    <rPh sb="10" eb="12">
      <t>ガッコウ</t>
    </rPh>
    <rPh sb="12" eb="14">
      <t>ジョウホウ</t>
    </rPh>
    <rPh sb="18" eb="19">
      <t>カ</t>
    </rPh>
    <phoneticPr fontId="3"/>
  </si>
  <si>
    <t>申込ペア数が８ペア以下の場合は「ﾀﾞﾌﾞﾙｽ印刷１」シートを印刷します。</t>
    <rPh sb="0" eb="2">
      <t>モウシコミ</t>
    </rPh>
    <rPh sb="4" eb="5">
      <t>スウ</t>
    </rPh>
    <rPh sb="9" eb="11">
      <t>イカ</t>
    </rPh>
    <rPh sb="12" eb="14">
      <t>バアイ</t>
    </rPh>
    <rPh sb="22" eb="24">
      <t>インサツ</t>
    </rPh>
    <rPh sb="30" eb="32">
      <t>インサツ</t>
    </rPh>
    <phoneticPr fontId="3"/>
  </si>
  <si>
    <t>申込ペア数が９ペア以上の場合は「ﾀﾞﾌﾞﾙｽ印刷１」と「ﾀﾞﾌﾞﾙｽ印刷２」のシートを印刷します。</t>
    <rPh sb="0" eb="2">
      <t>モウシコミ</t>
    </rPh>
    <rPh sb="4" eb="5">
      <t>スウ</t>
    </rPh>
    <rPh sb="9" eb="11">
      <t>イジョウ</t>
    </rPh>
    <rPh sb="12" eb="14">
      <t>バアイ</t>
    </rPh>
    <rPh sb="22" eb="24">
      <t>インサツ</t>
    </rPh>
    <rPh sb="34" eb="36">
      <t>インサツ</t>
    </rPh>
    <rPh sb="43" eb="45">
      <t>インサツ</t>
    </rPh>
    <phoneticPr fontId="3"/>
  </si>
  <si>
    <t>１　個人戦（ﾀﾞﾌﾞﾙｽ）の申し込み（９ペア以上の場合は、「ﾀﾞﾌﾞﾙｽ印刷２」も使用して下さい）</t>
    <rPh sb="2" eb="5">
      <t>コジンセン</t>
    </rPh>
    <rPh sb="14" eb="15">
      <t>モウ</t>
    </rPh>
    <rPh sb="16" eb="17">
      <t>コ</t>
    </rPh>
    <rPh sb="22" eb="24">
      <t>イジョウ</t>
    </rPh>
    <rPh sb="36" eb="38">
      <t>インサツ</t>
    </rPh>
    <phoneticPr fontId="3"/>
  </si>
  <si>
    <t>ﾎﾟｲﾝﾄ用個人戦大会略称名</t>
    <rPh sb="5" eb="6">
      <t>ヨウ</t>
    </rPh>
    <rPh sb="6" eb="9">
      <t>コジンセン</t>
    </rPh>
    <rPh sb="9" eb="11">
      <t>タイカイ</t>
    </rPh>
    <rPh sb="11" eb="13">
      <t>リャクショウ</t>
    </rPh>
    <rPh sb="13" eb="14">
      <t>メイ</t>
    </rPh>
    <phoneticPr fontId="3"/>
  </si>
  <si>
    <t>HJS</t>
    <phoneticPr fontId="3"/>
  </si>
  <si>
    <t>ﾎﾟｲﾝﾄ用団体戦大会略称名</t>
    <rPh sb="6" eb="9">
      <t>ダンタイセン</t>
    </rPh>
    <rPh sb="9" eb="11">
      <t>タイカイ</t>
    </rPh>
    <rPh sb="11" eb="13">
      <t>リャクショウ</t>
    </rPh>
    <rPh sb="13" eb="14">
      <t>メイ</t>
    </rPh>
    <phoneticPr fontId="3"/>
  </si>
  <si>
    <t>大会</t>
    <rPh sb="0" eb="2">
      <t>タイカイ</t>
    </rPh>
    <phoneticPr fontId="3"/>
  </si>
  <si>
    <t>〔ｼﾝｸﾞﾙｽ申込〕</t>
    <rPh sb="7" eb="9">
      <t>モウシコミ</t>
    </rPh>
    <phoneticPr fontId="3"/>
  </si>
  <si>
    <t>申し込数</t>
    <rPh sb="0" eb="1">
      <t>モウ</t>
    </rPh>
    <rPh sb="2" eb="3">
      <t>コ</t>
    </rPh>
    <rPh sb="3" eb="4">
      <t>スウ</t>
    </rPh>
    <phoneticPr fontId="3"/>
  </si>
  <si>
    <t>選手</t>
    <rPh sb="0" eb="2">
      <t>センシュ</t>
    </rPh>
    <phoneticPr fontId="3"/>
  </si>
  <si>
    <t>ﾎﾟｲﾝﾄ対象大会</t>
    <rPh sb="5" eb="7">
      <t>タイショウ</t>
    </rPh>
    <rPh sb="7" eb="9">
      <t>タイカイ</t>
    </rPh>
    <phoneticPr fontId="3"/>
  </si>
  <si>
    <t>なお、個人戦はダブルスとシングルスがありますが、大会要項に「個人戦」と記載してある場合は、ダブルスであると解釈してください。</t>
    <rPh sb="3" eb="6">
      <t>コジンセン</t>
    </rPh>
    <phoneticPr fontId="3"/>
  </si>
  <si>
    <t>ダブルス</t>
    <phoneticPr fontId="3"/>
  </si>
  <si>
    <t>シングルス</t>
    <phoneticPr fontId="3"/>
  </si>
  <si>
    <t>団体戦</t>
    <rPh sb="0" eb="3">
      <t>ダンタイセン</t>
    </rPh>
    <phoneticPr fontId="3"/>
  </si>
  <si>
    <t>ﾍﾞｽﾄ16*</t>
  </si>
  <si>
    <t>【注意事項】</t>
    <rPh sb="1" eb="3">
      <t>チュウイ</t>
    </rPh>
    <rPh sb="3" eb="5">
      <t>ジコウ</t>
    </rPh>
    <phoneticPr fontId="3"/>
  </si>
  <si>
    <t>県・地区</t>
    <rPh sb="0" eb="1">
      <t>ケン</t>
    </rPh>
    <rPh sb="2" eb="4">
      <t>チク</t>
    </rPh>
    <phoneticPr fontId="3"/>
  </si>
  <si>
    <t>県大会</t>
    <rPh sb="0" eb="3">
      <t>ケンタイカイ</t>
    </rPh>
    <phoneticPr fontId="3"/>
  </si>
  <si>
    <t>地区大会</t>
    <rPh sb="0" eb="2">
      <t>チク</t>
    </rPh>
    <rPh sb="2" eb="4">
      <t>タイカイ</t>
    </rPh>
    <phoneticPr fontId="3"/>
  </si>
  <si>
    <t>Ｂ　個人戦（ダブルス）</t>
    <rPh sb="2" eb="5">
      <t>コジンセン</t>
    </rPh>
    <phoneticPr fontId="3"/>
  </si>
  <si>
    <t>Ｃ　個人戦（シングルス）</t>
    <rPh sb="2" eb="5">
      <t>コジンセン</t>
    </rPh>
    <phoneticPr fontId="3"/>
  </si>
  <si>
    <t>Ｄ　団体戦</t>
    <rPh sb="2" eb="5">
      <t>ダンタイセン</t>
    </rPh>
    <phoneticPr fontId="3"/>
  </si>
  <si>
    <t>Ｅ　その他</t>
    <rPh sb="4" eb="5">
      <t>タ</t>
    </rPh>
    <phoneticPr fontId="3"/>
  </si>
  <si>
    <t>有(16)</t>
    <rPh sb="0" eb="1">
      <t>ユウ</t>
    </rPh>
    <phoneticPr fontId="3"/>
  </si>
  <si>
    <t>有(20)</t>
    <rPh sb="0" eb="1">
      <t>ユウ</t>
    </rPh>
    <phoneticPr fontId="3"/>
  </si>
  <si>
    <t>有(24)</t>
    <rPh sb="0" eb="1">
      <t>ユウ</t>
    </rPh>
    <phoneticPr fontId="3"/>
  </si>
  <si>
    <t>ﾍﾞｽﾄ12*</t>
  </si>
  <si>
    <t>ﾍﾞｽﾄ12*</t>
    <phoneticPr fontId="3"/>
  </si>
  <si>
    <t>地区用P</t>
    <rPh sb="0" eb="2">
      <t>チク</t>
    </rPh>
    <rPh sb="2" eb="3">
      <t>ヨウ</t>
    </rPh>
    <phoneticPr fontId="3"/>
  </si>
  <si>
    <t>県用P</t>
    <rPh sb="0" eb="1">
      <t>ケン</t>
    </rPh>
    <rPh sb="1" eb="2">
      <t>ヨウ</t>
    </rPh>
    <phoneticPr fontId="3"/>
  </si>
  <si>
    <t>ﾍﾞｽﾄ4</t>
    <phoneticPr fontId="3"/>
  </si>
  <si>
    <t>ﾍﾞｽﾄ8</t>
    <phoneticPr fontId="3"/>
  </si>
  <si>
    <t>ﾍﾞｽﾄ16</t>
    <phoneticPr fontId="3"/>
  </si>
  <si>
    <t>ﾍﾞｽﾄ16*</t>
    <phoneticPr fontId="3"/>
  </si>
  <si>
    <t>ﾍﾞｽﾄ20*</t>
    <phoneticPr fontId="3"/>
  </si>
  <si>
    <t>ﾍﾞｽﾄ24*</t>
    <phoneticPr fontId="3"/>
  </si>
  <si>
    <t>有(12)</t>
    <rPh sb="0" eb="1">
      <t>ユウ</t>
    </rPh>
    <phoneticPr fontId="3"/>
  </si>
  <si>
    <t>大会選択→</t>
    <rPh sb="0" eb="2">
      <t>タイカイ</t>
    </rPh>
    <rPh sb="2" eb="4">
      <t>センタク</t>
    </rPh>
    <phoneticPr fontId="3"/>
  </si>
  <si>
    <r>
      <t xml:space="preserve">備　　考　　欄
</t>
    </r>
    <r>
      <rPr>
        <sz val="8"/>
        <rFont val="ＭＳ ゴシック"/>
        <family val="3"/>
        <charset val="128"/>
      </rPr>
      <t>※大会名とポイントを記入する。</t>
    </r>
    <rPh sb="0" eb="1">
      <t>ソナエ</t>
    </rPh>
    <rPh sb="3" eb="4">
      <t>コウ</t>
    </rPh>
    <rPh sb="6" eb="7">
      <t>ラン</t>
    </rPh>
    <rPh sb="9" eb="11">
      <t>タイカイ</t>
    </rPh>
    <rPh sb="11" eb="12">
      <t>メイ</t>
    </rPh>
    <rPh sb="18" eb="20">
      <t>キニュウ</t>
    </rPh>
    <phoneticPr fontId="3"/>
  </si>
  <si>
    <r>
      <t>上記の入力が完成したら、</t>
    </r>
    <r>
      <rPr>
        <sz val="11"/>
        <color rgb="FFFF0000"/>
        <rFont val="ＭＳ Ｐゴシック"/>
        <family val="3"/>
        <charset val="128"/>
      </rPr>
      <t>「提出用ファイル」</t>
    </r>
    <r>
      <rPr>
        <sz val="11"/>
        <rFont val="ＭＳ Ｐゴシック"/>
        <family val="3"/>
        <charset val="128"/>
      </rPr>
      <t>を主管校に送信してください。</t>
    </r>
    <rPh sb="0" eb="2">
      <t>ジョウキ</t>
    </rPh>
    <rPh sb="3" eb="5">
      <t>ニュウリョク</t>
    </rPh>
    <rPh sb="6" eb="8">
      <t>カンセイ</t>
    </rPh>
    <rPh sb="13" eb="15">
      <t>テイシュツ</t>
    </rPh>
    <rPh sb="22" eb="24">
      <t>シュカン</t>
    </rPh>
    <rPh sb="24" eb="25">
      <t>コウ</t>
    </rPh>
    <rPh sb="26" eb="28">
      <t>ソウシン</t>
    </rPh>
    <phoneticPr fontId="3"/>
  </si>
  <si>
    <t>なお、ブック名は「男個○○・□□大会申込」、「男団○○・□□大会申込」（○○は学校略称、□□は大会名）などと自動的に付けられますから、ブック名はいじらないで下さい。</t>
    <rPh sb="6" eb="7">
      <t>メイ</t>
    </rPh>
    <rPh sb="9" eb="10">
      <t>ダン</t>
    </rPh>
    <rPh sb="10" eb="11">
      <t>コ</t>
    </rPh>
    <rPh sb="16" eb="18">
      <t>タイカイ</t>
    </rPh>
    <rPh sb="18" eb="20">
      <t>モウシコミ</t>
    </rPh>
    <rPh sb="24" eb="25">
      <t>ダン</t>
    </rPh>
    <rPh sb="54" eb="57">
      <t>ジドウテキ</t>
    </rPh>
    <rPh sb="58" eb="59">
      <t>ツ</t>
    </rPh>
    <rPh sb="70" eb="71">
      <t>ナ</t>
    </rPh>
    <rPh sb="78" eb="79">
      <t>クダ</t>
    </rPh>
    <phoneticPr fontId="3"/>
  </si>
  <si>
    <t>右のマクロボタンを押して下さい。「団体戦提出用ファイル」がこのブックが入っているフォルダに作成されます。</t>
    <rPh sb="0" eb="1">
      <t>ミギ</t>
    </rPh>
    <rPh sb="9" eb="10">
      <t>オ</t>
    </rPh>
    <rPh sb="12" eb="13">
      <t>クダ</t>
    </rPh>
    <rPh sb="17" eb="19">
      <t>ダンタイ</t>
    </rPh>
    <rPh sb="20" eb="22">
      <t>テイシュツ</t>
    </rPh>
    <rPh sb="35" eb="36">
      <t>ハイ</t>
    </rPh>
    <rPh sb="45" eb="47">
      <t>サクセイ</t>
    </rPh>
    <phoneticPr fontId="3"/>
  </si>
  <si>
    <t>右のマクロボタンを押して下さい。「個人戦提出用ファイル」がこのブックが入っているフォルダに作成されます。</t>
    <rPh sb="0" eb="1">
      <t>ミギ</t>
    </rPh>
    <rPh sb="9" eb="10">
      <t>オ</t>
    </rPh>
    <rPh sb="12" eb="13">
      <t>クダ</t>
    </rPh>
    <rPh sb="35" eb="36">
      <t>ハイ</t>
    </rPh>
    <rPh sb="45" eb="47">
      <t>サクセイ</t>
    </rPh>
    <phoneticPr fontId="3"/>
  </si>
  <si>
    <r>
      <rPr>
        <b/>
        <i/>
        <sz val="11"/>
        <color theme="3" tint="-0.499984740745262"/>
        <rFont val="ＭＳ Ｐゴシック"/>
        <family val="3"/>
        <charset val="128"/>
      </rPr>
      <t>プルダウンリスト</t>
    </r>
    <r>
      <rPr>
        <sz val="11"/>
        <color rgb="FFFF0000"/>
        <rFont val="ＭＳ Ｐゴシック"/>
        <family val="3"/>
        <charset val="128"/>
      </rPr>
      <t>で大会名選択</t>
    </r>
    <rPh sb="9" eb="11">
      <t>タイカイ</t>
    </rPh>
    <rPh sb="11" eb="12">
      <t>メイ</t>
    </rPh>
    <rPh sb="12" eb="14">
      <t>センタク</t>
    </rPh>
    <phoneticPr fontId="3"/>
  </si>
  <si>
    <r>
      <rPr>
        <b/>
        <i/>
        <sz val="11"/>
        <color theme="3" tint="-0.499984740745262"/>
        <rFont val="ＭＳ Ｐゴシック"/>
        <family val="3"/>
        <charset val="128"/>
      </rPr>
      <t>プルダウンリスト</t>
    </r>
    <r>
      <rPr>
        <sz val="11"/>
        <color rgb="FFFF0000"/>
        <rFont val="ＭＳ Ｐゴシック"/>
        <family val="3"/>
        <charset val="128"/>
      </rPr>
      <t>で地区名選択</t>
    </r>
    <rPh sb="9" eb="12">
      <t>チクメイ</t>
    </rPh>
    <rPh sb="12" eb="14">
      <t>センタク</t>
    </rPh>
    <phoneticPr fontId="3"/>
  </si>
  <si>
    <r>
      <rPr>
        <b/>
        <i/>
        <sz val="11"/>
        <color theme="3" tint="-0.499984740745262"/>
        <rFont val="ＭＳ Ｐゴシック"/>
        <family val="3"/>
        <charset val="128"/>
      </rPr>
      <t>プルダウンリス</t>
    </r>
    <r>
      <rPr>
        <b/>
        <i/>
        <sz val="11"/>
        <color rgb="FFFF0000"/>
        <rFont val="ＭＳ Ｐゴシック"/>
        <family val="3"/>
        <charset val="128"/>
      </rPr>
      <t>ト</t>
    </r>
    <r>
      <rPr>
        <sz val="11"/>
        <color rgb="FFFF0000"/>
        <rFont val="ＭＳ Ｐゴシック"/>
        <family val="3"/>
        <charset val="128"/>
      </rPr>
      <t>で大会名選択</t>
    </r>
    <rPh sb="9" eb="11">
      <t>タイカイ</t>
    </rPh>
    <rPh sb="11" eb="12">
      <t>メイ</t>
    </rPh>
    <rPh sb="12" eb="14">
      <t>センタク</t>
    </rPh>
    <phoneticPr fontId="3"/>
  </si>
  <si>
    <t>(1)大会ポイントが変更等された場合は、memoシートのポイントを修正して下さい。これは専門部の管理者が行った方がよい。</t>
    <rPh sb="3" eb="5">
      <t>タイカイ</t>
    </rPh>
    <rPh sb="10" eb="13">
      <t>ヘンコウナド</t>
    </rPh>
    <rPh sb="16" eb="18">
      <t>バアイ</t>
    </rPh>
    <rPh sb="33" eb="35">
      <t>シュウセイ</t>
    </rPh>
    <rPh sb="37" eb="38">
      <t>クダ</t>
    </rPh>
    <rPh sb="44" eb="47">
      <t>センモンブ</t>
    </rPh>
    <rPh sb="48" eb="51">
      <t>カンリシャ</t>
    </rPh>
    <rPh sb="52" eb="53">
      <t>オコナ</t>
    </rPh>
    <rPh sb="55" eb="56">
      <t>ホウ</t>
    </rPh>
    <phoneticPr fontId="3"/>
  </si>
  <si>
    <t xml:space="preserve">sikakedesu→
 Don’t touch </t>
    <phoneticPr fontId="3"/>
  </si>
  <si>
    <t>新潟県高体連ソフトテニス専門部作成</t>
    <rPh sb="0" eb="3">
      <t>ニイガタケン</t>
    </rPh>
    <rPh sb="3" eb="6">
      <t>コウタイレン</t>
    </rPh>
    <rPh sb="12" eb="15">
      <t>センモンブ</t>
    </rPh>
    <rPh sb="15" eb="17">
      <t>サクセイ</t>
    </rPh>
    <phoneticPr fontId="3"/>
  </si>
  <si>
    <t>No</t>
    <phoneticPr fontId="3"/>
  </si>
  <si>
    <t>(3)ポイント対象大会名は大会要項を元に入力して下さい→</t>
    <rPh sb="11" eb="12">
      <t>ナ</t>
    </rPh>
    <rPh sb="20" eb="22">
      <t>ニュウリョク</t>
    </rPh>
    <phoneticPr fontId="3"/>
  </si>
  <si>
    <t>(2)学校名が変わった場合は、学校名シートの学校名などを修正して下さい。これは専門部の管理者が行った方がよい。</t>
    <rPh sb="3" eb="6">
      <t>ガッコウメイ</t>
    </rPh>
    <rPh sb="7" eb="8">
      <t>カ</t>
    </rPh>
    <rPh sb="11" eb="13">
      <t>バアイ</t>
    </rPh>
    <rPh sb="15" eb="17">
      <t>ガッコウ</t>
    </rPh>
    <rPh sb="17" eb="18">
      <t>ナ</t>
    </rPh>
    <rPh sb="22" eb="25">
      <t>ガッコウメイ</t>
    </rPh>
    <rPh sb="28" eb="30">
      <t>シュウセイ</t>
    </rPh>
    <rPh sb="32" eb="33">
      <t>クダ</t>
    </rPh>
    <phoneticPr fontId="3"/>
  </si>
  <si>
    <t>ﾍﾞｽﾄ4</t>
  </si>
  <si>
    <t>ﾍﾞｽﾄ8</t>
  </si>
  <si>
    <t>高校選抜２次予選会</t>
    <rPh sb="0" eb="2">
      <t>コウコウ</t>
    </rPh>
    <rPh sb="2" eb="4">
      <t>センバツ</t>
    </rPh>
    <rPh sb="5" eb="6">
      <t>ジ</t>
    </rPh>
    <rPh sb="6" eb="9">
      <t>ヨセンカイ</t>
    </rPh>
    <phoneticPr fontId="3"/>
  </si>
  <si>
    <t>高校選抜１次予選会</t>
    <rPh sb="0" eb="2">
      <t>コウコウ</t>
    </rPh>
    <rPh sb="2" eb="4">
      <t>センバツ</t>
    </rPh>
    <rPh sb="5" eb="6">
      <t>ジ</t>
    </rPh>
    <rPh sb="6" eb="8">
      <t>ヨセン</t>
    </rPh>
    <rPh sb="8" eb="9">
      <t>カイ</t>
    </rPh>
    <phoneticPr fontId="3"/>
  </si>
  <si>
    <t>巻高等学校</t>
  </si>
  <si>
    <t>合同チーム</t>
    <rPh sb="0" eb="2">
      <t>ゴウドウ</t>
    </rPh>
    <phoneticPr fontId="3"/>
  </si>
  <si>
    <t>有 ・ 無</t>
    <rPh sb="0" eb="1">
      <t>ユウ</t>
    </rPh>
    <rPh sb="4" eb="5">
      <t>ム</t>
    </rPh>
    <phoneticPr fontId="3"/>
  </si>
  <si>
    <t>⑬sikake</t>
    <phoneticPr fontId="3"/>
  </si>
  <si>
    <t>⑭sikake</t>
    <phoneticPr fontId="3"/>
  </si>
  <si>
    <t>合同チームでの参加</t>
    <rPh sb="0" eb="2">
      <t>ゴウドウ</t>
    </rPh>
    <rPh sb="7" eb="9">
      <t>サンカ</t>
    </rPh>
    <phoneticPr fontId="3"/>
  </si>
  <si>
    <t>合同チーム
を組む学校</t>
    <rPh sb="0" eb="2">
      <t>ゴウドウ</t>
    </rPh>
    <rPh sb="7" eb="8">
      <t>ク</t>
    </rPh>
    <rPh sb="9" eb="11">
      <t>ガッコウ</t>
    </rPh>
    <phoneticPr fontId="3"/>
  </si>
  <si>
    <r>
      <t>会員登録番号は、会員登録が済んでいない場合、申請中（</t>
    </r>
    <r>
      <rPr>
        <b/>
        <i/>
        <sz val="11"/>
        <color theme="3" tint="-0.499984740745262"/>
        <rFont val="ＭＳ Ｐゴシック"/>
        <family val="3"/>
        <charset val="128"/>
      </rPr>
      <t>プルダウンリスト</t>
    </r>
    <r>
      <rPr>
        <sz val="11"/>
        <color rgb="FFFF0000"/>
        <rFont val="ＭＳ Ｐゴシック"/>
        <family val="3"/>
        <charset val="128"/>
      </rPr>
      <t>で選択）とする。</t>
    </r>
    <rPh sb="0" eb="2">
      <t>カイイン</t>
    </rPh>
    <rPh sb="2" eb="4">
      <t>トウロク</t>
    </rPh>
    <rPh sb="4" eb="6">
      <t>バンゴウ</t>
    </rPh>
    <rPh sb="8" eb="10">
      <t>カイイン</t>
    </rPh>
    <rPh sb="10" eb="12">
      <t>トウロク</t>
    </rPh>
    <rPh sb="13" eb="14">
      <t>ス</t>
    </rPh>
    <rPh sb="19" eb="21">
      <t>バアイ</t>
    </rPh>
    <rPh sb="22" eb="25">
      <t>シンセイチュウ</t>
    </rPh>
    <phoneticPr fontId="3"/>
  </si>
  <si>
    <r>
      <t>合同チーム申込みの場合は他の学校名を</t>
    </r>
    <r>
      <rPr>
        <b/>
        <i/>
        <sz val="11"/>
        <color theme="3" tint="-0.499984740745262"/>
        <rFont val="ＭＳ Ｐゴシック"/>
        <family val="3"/>
        <charset val="128"/>
      </rPr>
      <t>プルダウンリスト</t>
    </r>
    <r>
      <rPr>
        <sz val="11"/>
        <color rgb="FFFF0000"/>
        <rFont val="ＭＳ Ｐゴシック"/>
        <family val="3"/>
        <charset val="128"/>
      </rPr>
      <t>入力する。</t>
    </r>
    <rPh sb="5" eb="7">
      <t>モウシコ</t>
    </rPh>
    <rPh sb="26" eb="28">
      <t>ニュウリョク</t>
    </rPh>
    <phoneticPr fontId="3"/>
  </si>
  <si>
    <t>新潟</t>
  </si>
  <si>
    <t>巻</t>
  </si>
  <si>
    <t>高等学校名</t>
    <rPh sb="0" eb="2">
      <t>コウトウ</t>
    </rPh>
    <rPh sb="2" eb="5">
      <t>ガッコウメイ</t>
    </rPh>
    <phoneticPr fontId="3"/>
  </si>
  <si>
    <t>新潟高等学校</t>
  </si>
  <si>
    <t>新潟中央高等学校</t>
  </si>
  <si>
    <t>新潟南高等学校</t>
  </si>
  <si>
    <t>新潟江南高等学校</t>
  </si>
  <si>
    <t>新潟西高等学校</t>
  </si>
  <si>
    <t>新潟東高等学校</t>
  </si>
  <si>
    <t>新潟北高等学校</t>
  </si>
  <si>
    <t>新潟向陽高等学校</t>
  </si>
  <si>
    <t>白根高等学校</t>
  </si>
  <si>
    <t>巻総合高等学校</t>
  </si>
  <si>
    <t>吉田高等学校</t>
  </si>
  <si>
    <t>分水高等学校</t>
  </si>
  <si>
    <t>万代高等学校</t>
  </si>
  <si>
    <t>新潟明訓高等学校</t>
  </si>
  <si>
    <t>北越高等学校</t>
  </si>
  <si>
    <t>新潟青陵高等学校</t>
  </si>
  <si>
    <t>敬和学園高等学校</t>
  </si>
  <si>
    <t>新潟第一高等学校</t>
  </si>
  <si>
    <t>東京学館新潟高等学校</t>
  </si>
  <si>
    <t>日本文理高等学校</t>
  </si>
  <si>
    <t>新発田高等学校</t>
  </si>
  <si>
    <t>西新発田高等学校</t>
  </si>
  <si>
    <t>新発田南高等学校</t>
  </si>
  <si>
    <t>村上高等学校</t>
  </si>
  <si>
    <t>村上桜ヶ丘高等学校</t>
  </si>
  <si>
    <t>中条高等学校</t>
  </si>
  <si>
    <t>阿賀野高等学校</t>
  </si>
  <si>
    <t>豊栄高等学校</t>
  </si>
  <si>
    <t>新津高等学校</t>
  </si>
  <si>
    <t>新津南高等学校</t>
  </si>
  <si>
    <t>五泉高等学校</t>
  </si>
  <si>
    <t>村松高等学校</t>
  </si>
  <si>
    <t>阿賀黎明高等学校</t>
  </si>
  <si>
    <t>長岡高等学校</t>
  </si>
  <si>
    <t>長岡大手高等学校</t>
  </si>
  <si>
    <t>長岡向陵高等学校</t>
  </si>
  <si>
    <t>見附高等学校</t>
  </si>
  <si>
    <t>正徳館高等学校</t>
  </si>
  <si>
    <t>栃尾高等学校</t>
  </si>
  <si>
    <t>三条高等学校</t>
  </si>
  <si>
    <t>三条東高等学校</t>
  </si>
  <si>
    <t>加茂高等学校</t>
  </si>
  <si>
    <t>加茂農林高等学校</t>
  </si>
  <si>
    <t>小千谷高等学校</t>
  </si>
  <si>
    <t>小千谷西高等学校</t>
  </si>
  <si>
    <t>小出高等学校</t>
  </si>
  <si>
    <t>国際情報高等学校</t>
  </si>
  <si>
    <t>六日町高等学校</t>
  </si>
  <si>
    <t>八海高等学校</t>
  </si>
  <si>
    <t>十日町高等学校</t>
  </si>
  <si>
    <t>十日町総合高等学校</t>
  </si>
  <si>
    <t>中越高等学校</t>
  </si>
  <si>
    <t>帝京長岡高等学校</t>
  </si>
  <si>
    <t>加茂暁星高等学校</t>
  </si>
  <si>
    <t>柏崎高等学校</t>
  </si>
  <si>
    <t>柏崎常盤高等学校</t>
  </si>
  <si>
    <t>柏崎総合高等学校</t>
  </si>
  <si>
    <t>高田高等学校</t>
  </si>
  <si>
    <t>高田北城高等学校</t>
  </si>
  <si>
    <t>上越総合技術高等学校</t>
  </si>
  <si>
    <t>新井高等学校</t>
  </si>
  <si>
    <t>有恒高等学校</t>
  </si>
  <si>
    <t>久比岐高等学校</t>
  </si>
  <si>
    <t>松代高等学校</t>
  </si>
  <si>
    <t>糸魚川高等学校</t>
  </si>
  <si>
    <t>糸魚川白嶺高等学校</t>
  </si>
  <si>
    <t>海洋高等学校</t>
  </si>
  <si>
    <t>上越高等学校</t>
  </si>
  <si>
    <t>関根学園高等学校</t>
  </si>
  <si>
    <t>佐渡高等学校</t>
  </si>
  <si>
    <t>羽茂高等学校</t>
  </si>
  <si>
    <t>佐渡総合高等学校</t>
  </si>
  <si>
    <t>新潟中央</t>
  </si>
  <si>
    <t>新潟南</t>
  </si>
  <si>
    <t>新潟江南</t>
  </si>
  <si>
    <t>新潟西</t>
  </si>
  <si>
    <t>新潟東</t>
  </si>
  <si>
    <t>新潟北</t>
  </si>
  <si>
    <t>新潟工</t>
  </si>
  <si>
    <t>新潟工業高等学校</t>
    <rPh sb="3" eb="4">
      <t>ギョウ</t>
    </rPh>
    <phoneticPr fontId="24"/>
  </si>
  <si>
    <t>新潟商</t>
  </si>
  <si>
    <t>新潟商業高等学校</t>
    <rPh sb="3" eb="4">
      <t>ギョウ</t>
    </rPh>
    <phoneticPr fontId="24"/>
  </si>
  <si>
    <t>新潟向陽</t>
  </si>
  <si>
    <t>白根</t>
  </si>
  <si>
    <t>巻総合</t>
  </si>
  <si>
    <t>吉田</t>
  </si>
  <si>
    <t>分水</t>
  </si>
  <si>
    <t>万代</t>
  </si>
  <si>
    <t>新潟明訓</t>
  </si>
  <si>
    <t>北越</t>
  </si>
  <si>
    <t>新潟青陵</t>
  </si>
  <si>
    <t>新潟清心女子</t>
  </si>
  <si>
    <t>新潟清心女子高等学校</t>
    <rPh sb="5" eb="6">
      <t>シ</t>
    </rPh>
    <phoneticPr fontId="24"/>
  </si>
  <si>
    <t>敬和学園</t>
  </si>
  <si>
    <t>新潟第一</t>
  </si>
  <si>
    <t>東京学館新潟</t>
  </si>
  <si>
    <t>日本文理</t>
  </si>
  <si>
    <t>新発田</t>
  </si>
  <si>
    <t>西新発田</t>
  </si>
  <si>
    <t>新発田南</t>
  </si>
  <si>
    <t>新発田農</t>
  </si>
  <si>
    <t>新発田農業高等学校</t>
    <rPh sb="4" eb="5">
      <t>ギョウ</t>
    </rPh>
    <phoneticPr fontId="24"/>
  </si>
  <si>
    <t>新発田商</t>
  </si>
  <si>
    <t>新発田商業高等学校</t>
    <phoneticPr fontId="24"/>
  </si>
  <si>
    <t>村上</t>
  </si>
  <si>
    <t>村上桜ヶ丘</t>
  </si>
  <si>
    <t>村上中等</t>
  </si>
  <si>
    <t>村上中等教育学校</t>
    <rPh sb="4" eb="6">
      <t>キョウイク</t>
    </rPh>
    <phoneticPr fontId="24"/>
  </si>
  <si>
    <t>中条</t>
  </si>
  <si>
    <t>阿賀野</t>
  </si>
  <si>
    <t>豊栄</t>
  </si>
  <si>
    <t>新津</t>
  </si>
  <si>
    <t>新津工</t>
  </si>
  <si>
    <t>新津工業高等学校</t>
    <rPh sb="3" eb="4">
      <t>ギョウ</t>
    </rPh>
    <phoneticPr fontId="24"/>
  </si>
  <si>
    <t>新津南</t>
  </si>
  <si>
    <t>五泉</t>
  </si>
  <si>
    <t>村松</t>
  </si>
  <si>
    <t>阿賀黎明</t>
  </si>
  <si>
    <t>新発田中央</t>
  </si>
  <si>
    <t>新発田中央高等学校</t>
    <phoneticPr fontId="24"/>
  </si>
  <si>
    <t>開志国際</t>
    <rPh sb="0" eb="1">
      <t>カイ</t>
    </rPh>
    <rPh sb="1" eb="2">
      <t>シ</t>
    </rPh>
    <rPh sb="2" eb="4">
      <t>コクサイ</t>
    </rPh>
    <phoneticPr fontId="3"/>
  </si>
  <si>
    <t>開志国際高等学校</t>
    <phoneticPr fontId="24"/>
  </si>
  <si>
    <t>長岡</t>
  </si>
  <si>
    <t>長岡大手</t>
  </si>
  <si>
    <t>長岡向陵</t>
  </si>
  <si>
    <t>長岡農</t>
  </si>
  <si>
    <t>長岡農業高等学校</t>
    <rPh sb="3" eb="4">
      <t>ギョウ</t>
    </rPh>
    <phoneticPr fontId="24"/>
  </si>
  <si>
    <t>長岡工</t>
  </si>
  <si>
    <t>長岡工業高等学校</t>
    <rPh sb="3" eb="4">
      <t>ギョウ</t>
    </rPh>
    <phoneticPr fontId="24"/>
  </si>
  <si>
    <t>長岡商</t>
  </si>
  <si>
    <t>長岡商業高等学校</t>
    <rPh sb="3" eb="4">
      <t>ギョウ</t>
    </rPh>
    <phoneticPr fontId="24"/>
  </si>
  <si>
    <t>見附</t>
  </si>
  <si>
    <t>正徳館</t>
  </si>
  <si>
    <t>栃尾</t>
  </si>
  <si>
    <t>三条</t>
  </si>
  <si>
    <t>三条東</t>
  </si>
  <si>
    <t>新潟県央工</t>
  </si>
  <si>
    <t>新潟県央工業高等学校</t>
    <rPh sb="5" eb="6">
      <t>ギョウ</t>
    </rPh>
    <phoneticPr fontId="24"/>
  </si>
  <si>
    <t>三条商</t>
  </si>
  <si>
    <t>三条商業高等学校</t>
    <rPh sb="3" eb="4">
      <t>ギョウ</t>
    </rPh>
    <phoneticPr fontId="24"/>
  </si>
  <si>
    <t>燕中等</t>
  </si>
  <si>
    <t>燕中等教育学校</t>
    <rPh sb="3" eb="5">
      <t>キョウイク</t>
    </rPh>
    <rPh sb="5" eb="7">
      <t>ガッコウ</t>
    </rPh>
    <phoneticPr fontId="24"/>
  </si>
  <si>
    <t>加茂</t>
  </si>
  <si>
    <t>加茂農林</t>
  </si>
  <si>
    <t>小千谷</t>
  </si>
  <si>
    <t>小千谷西</t>
  </si>
  <si>
    <t>小出</t>
  </si>
  <si>
    <t>国際情報</t>
  </si>
  <si>
    <t>六日町</t>
  </si>
  <si>
    <t>八海</t>
  </si>
  <si>
    <t>塩沢商工</t>
  </si>
  <si>
    <t>塩沢商工高等学校</t>
    <phoneticPr fontId="24"/>
  </si>
  <si>
    <t>十日町</t>
  </si>
  <si>
    <t>十日町松之山</t>
    <rPh sb="0" eb="3">
      <t>トウカマチ</t>
    </rPh>
    <rPh sb="3" eb="6">
      <t>マツノヤマ</t>
    </rPh>
    <phoneticPr fontId="3"/>
  </si>
  <si>
    <t>十日町高等学校松之山分校</t>
    <rPh sb="0" eb="3">
      <t>トウカマチ</t>
    </rPh>
    <rPh sb="3" eb="5">
      <t>コウトウ</t>
    </rPh>
    <rPh sb="5" eb="7">
      <t>ガッコウ</t>
    </rPh>
    <rPh sb="7" eb="10">
      <t>マツノヤマ</t>
    </rPh>
    <rPh sb="10" eb="12">
      <t>ブンコウ</t>
    </rPh>
    <phoneticPr fontId="3"/>
  </si>
  <si>
    <t>十日町総合</t>
  </si>
  <si>
    <t>津南中等</t>
  </si>
  <si>
    <t>津南中等教育学校</t>
    <rPh sb="4" eb="6">
      <t>キョウイク</t>
    </rPh>
    <phoneticPr fontId="24"/>
  </si>
  <si>
    <t>中越</t>
  </si>
  <si>
    <t>帝京長岡</t>
  </si>
  <si>
    <t>加茂暁星</t>
  </si>
  <si>
    <t>柏崎</t>
  </si>
  <si>
    <t>柏崎常盤</t>
  </si>
  <si>
    <t>柏崎総合</t>
  </si>
  <si>
    <t>柏崎工</t>
  </si>
  <si>
    <t>柏崎工業高等学校</t>
    <rPh sb="3" eb="4">
      <t>ギョウ</t>
    </rPh>
    <phoneticPr fontId="24"/>
  </si>
  <si>
    <t>柏崎翔洋中等</t>
  </si>
  <si>
    <t>柏崎翔洋中等教育学校</t>
    <rPh sb="6" eb="8">
      <t>キョウイク</t>
    </rPh>
    <phoneticPr fontId="24"/>
  </si>
  <si>
    <t>高田</t>
  </si>
  <si>
    <t>高田安塚</t>
    <rPh sb="0" eb="2">
      <t>タカダ</t>
    </rPh>
    <rPh sb="2" eb="4">
      <t>ヤスヅカ</t>
    </rPh>
    <phoneticPr fontId="3"/>
  </si>
  <si>
    <t>高田高等学校安塚分校</t>
    <rPh sb="6" eb="8">
      <t>ヤスヅカ</t>
    </rPh>
    <rPh sb="8" eb="10">
      <t>ブンコウ</t>
    </rPh>
    <phoneticPr fontId="24"/>
  </si>
  <si>
    <t>高田北城</t>
  </si>
  <si>
    <t>高田農</t>
  </si>
  <si>
    <t>高田農業高等学校</t>
    <rPh sb="3" eb="4">
      <t>ギョウ</t>
    </rPh>
    <phoneticPr fontId="24"/>
  </si>
  <si>
    <t>上越総合技術</t>
  </si>
  <si>
    <t>高田商</t>
  </si>
  <si>
    <t>高田商業高等学校</t>
    <rPh sb="3" eb="4">
      <t>ギョウ</t>
    </rPh>
    <phoneticPr fontId="24"/>
  </si>
  <si>
    <t>新井</t>
  </si>
  <si>
    <t>直江津中等</t>
  </si>
  <si>
    <t>直江津中等教育学校</t>
    <rPh sb="5" eb="7">
      <t>キョウイク</t>
    </rPh>
    <phoneticPr fontId="24"/>
  </si>
  <si>
    <t>有恒</t>
  </si>
  <si>
    <t>久比岐</t>
  </si>
  <si>
    <t>松代</t>
  </si>
  <si>
    <t>糸魚川</t>
  </si>
  <si>
    <t>糸魚川白嶺</t>
  </si>
  <si>
    <t>海洋</t>
  </si>
  <si>
    <t>上越</t>
  </si>
  <si>
    <t>関根学園</t>
  </si>
  <si>
    <t>新潟産大附</t>
  </si>
  <si>
    <t>新潟産業大学附属高等学校</t>
    <rPh sb="2" eb="4">
      <t>サンギョウ</t>
    </rPh>
    <rPh sb="4" eb="6">
      <t>ダイガク</t>
    </rPh>
    <rPh sb="6" eb="8">
      <t>フゾク</t>
    </rPh>
    <phoneticPr fontId="24"/>
  </si>
  <si>
    <t>佐渡</t>
  </si>
  <si>
    <t>羽茂</t>
  </si>
  <si>
    <t>佐渡中等</t>
  </si>
  <si>
    <t>佐渡中等教育学校</t>
    <rPh sb="4" eb="6">
      <t>キョウイク</t>
    </rPh>
    <phoneticPr fontId="24"/>
  </si>
  <si>
    <t>佐渡総合</t>
  </si>
  <si>
    <t>長岡高専</t>
    <rPh sb="2" eb="3">
      <t>コウ</t>
    </rPh>
    <phoneticPr fontId="24"/>
  </si>
  <si>
    <t>中越</t>
    <rPh sb="0" eb="2">
      <t>チュウエツ</t>
    </rPh>
    <phoneticPr fontId="24"/>
  </si>
  <si>
    <t>長岡工業高等専門学校</t>
    <rPh sb="2" eb="4">
      <t>コウギョウ</t>
    </rPh>
    <rPh sb="4" eb="6">
      <t>コウトウ</t>
    </rPh>
    <rPh sb="6" eb="8">
      <t>センモン</t>
    </rPh>
    <rPh sb="8" eb="10">
      <t>ガッコウ</t>
    </rPh>
    <phoneticPr fontId="24"/>
  </si>
  <si>
    <r>
      <rPr>
        <b/>
        <i/>
        <sz val="11"/>
        <color theme="3" tint="-0.499984740745262"/>
        <rFont val="ＭＳ Ｐゴシック"/>
        <family val="3"/>
        <charset val="128"/>
      </rPr>
      <t>プルダウンリスト</t>
    </r>
    <r>
      <rPr>
        <sz val="11"/>
        <color rgb="FFFF0000"/>
        <rFont val="ＭＳ Ｐゴシック"/>
        <family val="3"/>
        <charset val="128"/>
      </rPr>
      <t>で学校名選択(例：信濃川高等学校)</t>
    </r>
    <rPh sb="9" eb="11">
      <t>ガッコウ</t>
    </rPh>
    <rPh sb="11" eb="12">
      <t>メイ</t>
    </rPh>
    <rPh sb="12" eb="14">
      <t>センタク</t>
    </rPh>
    <rPh sb="15" eb="16">
      <t>レイ</t>
    </rPh>
    <rPh sb="17" eb="20">
      <t>シナノガワ</t>
    </rPh>
    <rPh sb="20" eb="22">
      <t>コウトウ</t>
    </rPh>
    <rPh sb="22" eb="24">
      <t>ガッコウ</t>
    </rPh>
    <phoneticPr fontId="3"/>
  </si>
  <si>
    <r>
      <rPr>
        <b/>
        <i/>
        <sz val="11"/>
        <color theme="3" tint="-0.499984740745262"/>
        <rFont val="ＭＳ Ｐゴシック"/>
        <family val="3"/>
        <charset val="128"/>
      </rPr>
      <t>プルダウンリスト</t>
    </r>
    <r>
      <rPr>
        <sz val="11"/>
        <color rgb="FFFF0000"/>
        <rFont val="ＭＳ Ｐゴシック"/>
        <family val="3"/>
        <charset val="128"/>
      </rPr>
      <t>で学校名略称選択(例：信濃川)</t>
    </r>
    <rPh sb="9" eb="11">
      <t>ガッコウ</t>
    </rPh>
    <rPh sb="11" eb="12">
      <t>メイ</t>
    </rPh>
    <rPh sb="12" eb="14">
      <t>リャクショウ</t>
    </rPh>
    <rPh sb="14" eb="16">
      <t>センタク</t>
    </rPh>
    <phoneticPr fontId="3"/>
  </si>
  <si>
    <t>新潟県高体連ソフトテニス専門部　大会申し込みソフト</t>
    <rPh sb="0" eb="3">
      <t>ニイガタケン</t>
    </rPh>
    <rPh sb="3" eb="6">
      <t>コウタイレン</t>
    </rPh>
    <rPh sb="12" eb="15">
      <t>センモンブ</t>
    </rPh>
    <rPh sb="16" eb="18">
      <t>タイカイ</t>
    </rPh>
    <rPh sb="18" eb="19">
      <t>モウ</t>
    </rPh>
    <rPh sb="20" eb="21">
      <t>コ</t>
    </rPh>
    <phoneticPr fontId="3"/>
  </si>
  <si>
    <t>　基本データを入力することで、「個人戦（ダブルス、シングルス）申し込み用紙」、「団体戦申し込み用紙」、「主管校送付用ファイル」が作成されるソフトです。</t>
    <rPh sb="1" eb="3">
      <t>キホン</t>
    </rPh>
    <rPh sb="7" eb="9">
      <t>ニュウリョク</t>
    </rPh>
    <rPh sb="16" eb="19">
      <t>コジンセン</t>
    </rPh>
    <rPh sb="31" eb="32">
      <t>モウ</t>
    </rPh>
    <rPh sb="33" eb="34">
      <t>コ</t>
    </rPh>
    <rPh sb="35" eb="37">
      <t>ヨウシ</t>
    </rPh>
    <rPh sb="40" eb="43">
      <t>ダンタイセン</t>
    </rPh>
    <rPh sb="43" eb="44">
      <t>モウ</t>
    </rPh>
    <rPh sb="45" eb="46">
      <t>コ</t>
    </rPh>
    <rPh sb="47" eb="49">
      <t>ヨウシ</t>
    </rPh>
    <rPh sb="52" eb="54">
      <t>シュカン</t>
    </rPh>
    <rPh sb="54" eb="55">
      <t>コウ</t>
    </rPh>
    <rPh sb="55" eb="57">
      <t>ソウフ</t>
    </rPh>
    <rPh sb="57" eb="58">
      <t>ヨウ</t>
    </rPh>
    <rPh sb="64" eb="66">
      <t>サクセイ</t>
    </rPh>
    <phoneticPr fontId="3"/>
  </si>
  <si>
    <t>新潟県を除き入力</t>
    <rPh sb="0" eb="3">
      <t>ニイガタケン</t>
    </rPh>
    <rPh sb="4" eb="5">
      <t>ノゾ</t>
    </rPh>
    <rPh sb="6" eb="8">
      <t>ニュウリョク</t>
    </rPh>
    <phoneticPr fontId="3"/>
  </si>
  <si>
    <t>学校の電話番号を入力（例 025-xxx-xxxx）</t>
    <rPh sb="0" eb="2">
      <t>ガッコウ</t>
    </rPh>
    <rPh sb="3" eb="5">
      <t>デンワ</t>
    </rPh>
    <rPh sb="5" eb="7">
      <t>バンゴウ</t>
    </rPh>
    <rPh sb="8" eb="10">
      <t>ニュウリョク</t>
    </rPh>
    <phoneticPr fontId="3"/>
  </si>
  <si>
    <t>携帯番号を入力（例 090-xxxx-xxxx）</t>
    <rPh sb="0" eb="2">
      <t>ケイタイ</t>
    </rPh>
    <rPh sb="2" eb="4">
      <t>バンゴウ</t>
    </rPh>
    <rPh sb="5" eb="7">
      <t>ニュウリョク</t>
    </rPh>
    <phoneticPr fontId="3"/>
  </si>
  <si>
    <t>ポイント</t>
    <phoneticPr fontId="3"/>
  </si>
  <si>
    <t>秋地区
(半減)</t>
    <rPh sb="0" eb="1">
      <t>アキ</t>
    </rPh>
    <rPh sb="1" eb="3">
      <t>チク</t>
    </rPh>
    <rPh sb="5" eb="7">
      <t>ハンゲン</t>
    </rPh>
    <phoneticPr fontId="3"/>
  </si>
  <si>
    <t>注１：秋地区のポイントは、要項のポイントを半減させ記入する。ベスト16については記入しない。</t>
    <phoneticPr fontId="3"/>
  </si>
  <si>
    <r>
      <t>大会ポイント　大会要項に記載されているポイント対象となる大会名および成績を</t>
    </r>
    <r>
      <rPr>
        <b/>
        <i/>
        <sz val="11"/>
        <color theme="3" tint="-0.499984740745262"/>
        <rFont val="ＭＳ Ｐゴシック"/>
        <family val="3"/>
        <charset val="128"/>
      </rPr>
      <t>プルダウンリスト</t>
    </r>
    <r>
      <rPr>
        <sz val="11"/>
        <color rgb="FFFF0000"/>
        <rFont val="ＭＳ Ｐゴシック"/>
        <family val="3"/>
        <charset val="128"/>
      </rPr>
      <t>で選択する。</t>
    </r>
    <rPh sb="0" eb="2">
      <t>タイカイ</t>
    </rPh>
    <phoneticPr fontId="3"/>
  </si>
  <si>
    <r>
      <t>監督者名　区分に「当」「外」を</t>
    </r>
    <r>
      <rPr>
        <b/>
        <i/>
        <sz val="11"/>
        <color theme="3" tint="-0.499984740745262"/>
        <rFont val="ＭＳ Ｐゴシック"/>
        <family val="3"/>
        <charset val="128"/>
      </rPr>
      <t>プルダウンリスト</t>
    </r>
    <r>
      <rPr>
        <sz val="11"/>
        <color rgb="FFFF0000"/>
        <rFont val="ＭＳ Ｐゴシック"/>
        <family val="3"/>
        <charset val="128"/>
      </rPr>
      <t>で選択する。</t>
    </r>
    <rPh sb="0" eb="3">
      <t>カントクシャ</t>
    </rPh>
    <rPh sb="3" eb="4">
      <t>ナ</t>
    </rPh>
    <phoneticPr fontId="3"/>
  </si>
  <si>
    <t>秋地区</t>
    <rPh sb="0" eb="1">
      <t>アキ</t>
    </rPh>
    <rPh sb="1" eb="3">
      <t>チク</t>
    </rPh>
    <phoneticPr fontId="3"/>
  </si>
  <si>
    <t>県新人</t>
    <rPh sb="0" eb="1">
      <t>ケン</t>
    </rPh>
    <rPh sb="1" eb="3">
      <t>シンジン</t>
    </rPh>
    <phoneticPr fontId="3"/>
  </si>
  <si>
    <r>
      <t>C18セルにマウスポイントを置くと、右上に▼ボタンが表示され、その▼ボタンを押すと、リストが表示されます。そこで必要な項目を選択します。</t>
    </r>
    <r>
      <rPr>
        <b/>
        <sz val="11"/>
        <rFont val="ＭＳ Ｐゴシック"/>
        <family val="3"/>
        <charset val="128"/>
      </rPr>
      <t>Deleteキーでデータは削除できます。</t>
    </r>
    <rPh sb="81" eb="83">
      <t>サクジョ</t>
    </rPh>
    <phoneticPr fontId="3"/>
  </si>
  <si>
    <t>プルダウンリストというのは</t>
    <phoneticPr fontId="3"/>
  </si>
  <si>
    <r>
      <t>県大会はベスト16以下の場合、ポイント換算しませんので、この大会が「県大会」か「地区大会」かを</t>
    </r>
    <r>
      <rPr>
        <b/>
        <i/>
        <sz val="11"/>
        <color theme="3" tint="-0.499984740745262"/>
        <rFont val="ＭＳ Ｐゴシック"/>
        <family val="3"/>
        <charset val="128"/>
      </rPr>
      <t>プルダウンリスト</t>
    </r>
    <r>
      <rPr>
        <sz val="11"/>
        <rFont val="ＭＳ Ｐゴシック"/>
        <family val="3"/>
        <charset val="128"/>
      </rPr>
      <t>で選択して下さい。</t>
    </r>
    <rPh sb="0" eb="1">
      <t>ケン</t>
    </rPh>
    <rPh sb="12" eb="14">
      <t>バアイ</t>
    </rPh>
    <phoneticPr fontId="3"/>
  </si>
  <si>
    <r>
      <t xml:space="preserve">D13セルにマウスポイントを置くと、右に▼ボタンが表示され、その▼ボタンを押すと、リストが表示されます。そこで必要な項目を選択します。
</t>
    </r>
    <r>
      <rPr>
        <b/>
        <sz val="11"/>
        <rFont val="ＭＳ Ｐゴシック"/>
        <family val="3"/>
        <charset val="128"/>
      </rPr>
      <t>Deleteキーでデータは削除できます。</t>
    </r>
    <rPh sb="81" eb="83">
      <t>サクジョ</t>
    </rPh>
    <phoneticPr fontId="3"/>
  </si>
  <si>
    <t>注２：県新人のポイント及び合計については、組み合わせ委員会において記入するため、記入しないこと。</t>
    <rPh sb="11" eb="12">
      <t>オヨ</t>
    </rPh>
    <rPh sb="13" eb="15">
      <t>ゴウケイ</t>
    </rPh>
    <phoneticPr fontId="3"/>
  </si>
  <si>
    <t>申し込み順</t>
    <phoneticPr fontId="3"/>
  </si>
  <si>
    <t>但し、高校選抜１次は「団体印刷高校選抜１次」シートを印刷します。</t>
    <rPh sb="0" eb="1">
      <t>タダ</t>
    </rPh>
    <rPh sb="3" eb="5">
      <t>コウコウ</t>
    </rPh>
    <rPh sb="5" eb="7">
      <t>センバツ</t>
    </rPh>
    <rPh sb="8" eb="9">
      <t>ジ</t>
    </rPh>
    <rPh sb="11" eb="13">
      <t>ダンタイ</t>
    </rPh>
    <rPh sb="13" eb="15">
      <t>インサツ</t>
    </rPh>
    <rPh sb="15" eb="17">
      <t>コウコウ</t>
    </rPh>
    <rPh sb="17" eb="19">
      <t>センバツ</t>
    </rPh>
    <rPh sb="20" eb="21">
      <t>ジ</t>
    </rPh>
    <rPh sb="26" eb="28">
      <t>インサツ</t>
    </rPh>
    <phoneticPr fontId="3"/>
  </si>
  <si>
    <r>
      <t>大会要項に記載されているポイント対象となる大会名を</t>
    </r>
    <r>
      <rPr>
        <b/>
        <i/>
        <sz val="11"/>
        <color theme="3" tint="-0.499984740745262"/>
        <rFont val="ＭＳ Ｐゴシック"/>
        <family val="3"/>
        <charset val="128"/>
      </rPr>
      <t>プルダウンリスト</t>
    </r>
    <r>
      <rPr>
        <sz val="11"/>
        <color rgb="FFFF0000"/>
        <rFont val="ＭＳ Ｐゴシック"/>
        <family val="3"/>
        <charset val="128"/>
      </rPr>
      <t>で選択する。</t>
    </r>
    <rPh sb="0" eb="2">
      <t>タイカイ</t>
    </rPh>
    <rPh sb="2" eb="4">
      <t>ヨウコウ</t>
    </rPh>
    <rPh sb="5" eb="7">
      <t>キサイ</t>
    </rPh>
    <rPh sb="16" eb="18">
      <t>タイショウ</t>
    </rPh>
    <rPh sb="21" eb="23">
      <t>タイカイ</t>
    </rPh>
    <rPh sb="23" eb="24">
      <t>ナ</t>
    </rPh>
    <rPh sb="34" eb="36">
      <t>センタク</t>
    </rPh>
    <phoneticPr fontId="3"/>
  </si>
  <si>
    <t>申込ペア数を超えない範囲で４名まで登録可能。</t>
    <phoneticPr fontId="3"/>
  </si>
  <si>
    <r>
      <t>区分に「当」「外」を</t>
    </r>
    <r>
      <rPr>
        <b/>
        <i/>
        <sz val="11"/>
        <color theme="3" tint="-0.499984740745262"/>
        <rFont val="ＭＳ Ｐゴシック"/>
        <family val="3"/>
        <charset val="128"/>
      </rPr>
      <t>プルダウンリスト</t>
    </r>
    <r>
      <rPr>
        <sz val="11"/>
        <color rgb="FFFF0000"/>
        <rFont val="ＭＳ Ｐゴシック"/>
        <family val="3"/>
        <charset val="128"/>
      </rPr>
      <t>で選択する。</t>
    </r>
    <rPh sb="0" eb="2">
      <t>クブン</t>
    </rPh>
    <rPh sb="4" eb="5">
      <t>トウ</t>
    </rPh>
    <rPh sb="7" eb="8">
      <t>ガイ</t>
    </rPh>
    <phoneticPr fontId="3"/>
  </si>
  <si>
    <t>ポイント（データの削除はDELでよい）</t>
    <rPh sb="9" eb="11">
      <t>サクジョ</t>
    </rPh>
    <phoneticPr fontId="3"/>
  </si>
  <si>
    <t>ポイント（データの削除はDELでよい）</t>
    <phoneticPr fontId="3"/>
  </si>
  <si>
    <t>２　個人戦（ｼﾝｸﾞﾙｽ）の申し込み</t>
    <rPh sb="2" eb="5">
      <t>コジンセン</t>
    </rPh>
    <rPh sb="14" eb="15">
      <t>モウ</t>
    </rPh>
    <rPh sb="16" eb="17">
      <t>コ</t>
    </rPh>
    <phoneticPr fontId="3"/>
  </si>
  <si>
    <t>３　団体戦の申し込み</t>
    <rPh sb="2" eb="5">
      <t>ダンタイセン</t>
    </rPh>
    <rPh sb="6" eb="7">
      <t>モウ</t>
    </rPh>
    <rPh sb="8" eb="9">
      <t>コ</t>
    </rPh>
    <phoneticPr fontId="3"/>
  </si>
  <si>
    <t>Ａ　大会選択…県大会か地区大会か</t>
    <rPh sb="2" eb="4">
      <t>タイカイ</t>
    </rPh>
    <rPh sb="4" eb="6">
      <t>センタク</t>
    </rPh>
    <rPh sb="7" eb="8">
      <t>ケン</t>
    </rPh>
    <rPh sb="8" eb="10">
      <t>タイカイ</t>
    </rPh>
    <rPh sb="11" eb="13">
      <t>チク</t>
    </rPh>
    <rPh sb="13" eb="15">
      <t>タイカイ</t>
    </rPh>
    <phoneticPr fontId="3"/>
  </si>
  <si>
    <t>学校の郵便番号を数字のみ入力（例　950-xxxx）</t>
    <rPh sb="0" eb="2">
      <t>ガッコウ</t>
    </rPh>
    <rPh sb="3" eb="5">
      <t>ユウビン</t>
    </rPh>
    <rPh sb="5" eb="7">
      <t>バンゴウ</t>
    </rPh>
    <rPh sb="8" eb="10">
      <t>スウジ</t>
    </rPh>
    <rPh sb="15" eb="16">
      <t>レイ</t>
    </rPh>
    <phoneticPr fontId="3"/>
  </si>
  <si>
    <t>高志中等教育学校</t>
    <rPh sb="4" eb="6">
      <t>キョウイク</t>
    </rPh>
    <phoneticPr fontId="3"/>
  </si>
  <si>
    <r>
      <t>高校選抜１次予選のみ「秋地区成績入力」欄に成績（結果）を</t>
    </r>
    <r>
      <rPr>
        <b/>
        <i/>
        <sz val="11"/>
        <color theme="3" tint="-0.499984740745262"/>
        <rFont val="ＭＳ Ｐゴシック"/>
        <family val="3"/>
        <charset val="128"/>
      </rPr>
      <t>プルダウンリスト</t>
    </r>
    <r>
      <rPr>
        <sz val="11"/>
        <color rgb="FFFF0000"/>
        <rFont val="ＭＳ Ｐゴシック"/>
        <family val="3"/>
        <charset val="128"/>
      </rPr>
      <t>で選択する。</t>
    </r>
    <rPh sb="11" eb="12">
      <t>アキ</t>
    </rPh>
    <rPh sb="12" eb="14">
      <t>チク</t>
    </rPh>
    <rPh sb="14" eb="16">
      <t>セイセキ</t>
    </rPh>
    <rPh sb="16" eb="18">
      <t>ニュウリョク</t>
    </rPh>
    <rPh sb="19" eb="20">
      <t>ラン</t>
    </rPh>
    <rPh sb="21" eb="23">
      <t>セイセキ</t>
    </rPh>
    <rPh sb="24" eb="26">
      <t>ケッカ</t>
    </rPh>
    <phoneticPr fontId="3"/>
  </si>
  <si>
    <t>　→ポイントは「団体印刷高校選抜１次」シートに自動出力されます。</t>
    <rPh sb="8" eb="10">
      <t>ダンタイ</t>
    </rPh>
    <rPh sb="10" eb="12">
      <t>インサツ</t>
    </rPh>
    <rPh sb="12" eb="14">
      <t>コウコウ</t>
    </rPh>
    <rPh sb="14" eb="16">
      <t>センバツ</t>
    </rPh>
    <rPh sb="17" eb="18">
      <t>ジ</t>
    </rPh>
    <rPh sb="23" eb="25">
      <t>ジドウ</t>
    </rPh>
    <rPh sb="25" eb="27">
      <t>シュツリョク</t>
    </rPh>
    <phoneticPr fontId="3"/>
  </si>
  <si>
    <r>
      <t>なお、高校選抜１次予選は</t>
    </r>
    <r>
      <rPr>
        <b/>
        <sz val="11"/>
        <color rgb="FFFF0000"/>
        <rFont val="メイリオ"/>
        <family val="3"/>
        <charset val="128"/>
      </rPr>
      <t>大会名「秋地区」「県新人」のみ</t>
    </r>
    <r>
      <rPr>
        <b/>
        <i/>
        <sz val="11"/>
        <color theme="3" tint="-0.499984740745262"/>
        <rFont val="ＭＳ Ｐゴシック"/>
        <family val="3"/>
        <charset val="128"/>
      </rPr>
      <t>プルダウンリスト</t>
    </r>
    <r>
      <rPr>
        <sz val="11"/>
        <color rgb="FFFF0000"/>
        <rFont val="ＭＳ Ｐゴシック"/>
        <family val="3"/>
        <charset val="128"/>
      </rPr>
      <t>で選択、２次予選はすべて入力不要。</t>
    </r>
    <rPh sb="3" eb="5">
      <t>コウコウ</t>
    </rPh>
    <rPh sb="5" eb="7">
      <t>センバツ</t>
    </rPh>
    <rPh sb="8" eb="9">
      <t>ジ</t>
    </rPh>
    <rPh sb="9" eb="11">
      <t>ヨセン</t>
    </rPh>
    <rPh sb="12" eb="15">
      <t>タイカイメイ</t>
    </rPh>
    <rPh sb="16" eb="17">
      <t>アキ</t>
    </rPh>
    <rPh sb="17" eb="19">
      <t>チク</t>
    </rPh>
    <rPh sb="21" eb="22">
      <t>ケン</t>
    </rPh>
    <rPh sb="22" eb="24">
      <t>シンジン</t>
    </rPh>
    <rPh sb="40" eb="41">
      <t>ジ</t>
    </rPh>
    <rPh sb="41" eb="43">
      <t>ヨセン</t>
    </rPh>
    <rPh sb="47" eb="49">
      <t>ニュウリョク</t>
    </rPh>
    <rPh sb="49" eb="51">
      <t>フヨウ</t>
    </rPh>
    <phoneticPr fontId="3"/>
  </si>
  <si>
    <t>秋地区成績入力欄</t>
    <rPh sb="0" eb="1">
      <t>アキ</t>
    </rPh>
    <rPh sb="1" eb="3">
      <t>チク</t>
    </rPh>
    <rPh sb="3" eb="5">
      <t>セイセキ</t>
    </rPh>
    <rPh sb="5" eb="7">
      <t>ニュウリョク</t>
    </rPh>
    <rPh sb="7" eb="8">
      <t>ラン</t>
    </rPh>
    <phoneticPr fontId="3"/>
  </si>
  <si>
    <t>ver2019 Takashi.Kunishima 2019/10修正</t>
    <phoneticPr fontId="3"/>
  </si>
  <si>
    <t>県新人</t>
    <rPh sb="0" eb="1">
      <t>ケン</t>
    </rPh>
    <rPh sb="1" eb="3">
      <t>シンジン</t>
    </rPh>
    <phoneticPr fontId="3"/>
  </si>
  <si>
    <t>プルダウンリストから選び、入力</t>
    <rPh sb="10" eb="11">
      <t>エラ</t>
    </rPh>
    <rPh sb="13" eb="15">
      <t>ニュウリョク</t>
    </rPh>
    <phoneticPr fontId="3"/>
  </si>
  <si>
    <t>←秋地区の成績を入力すると、ポイントは自動で入ります。</t>
    <rPh sb="1" eb="2">
      <t>アキ</t>
    </rPh>
    <rPh sb="2" eb="4">
      <t>チク</t>
    </rPh>
    <rPh sb="5" eb="7">
      <t>セイセキ</t>
    </rPh>
    <rPh sb="8" eb="10">
      <t>ニュウリョク</t>
    </rPh>
    <rPh sb="19" eb="21">
      <t>ジドウ</t>
    </rPh>
    <rPh sb="22" eb="23">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</si>
</sst>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ペア&quot;"/>
    <numFmt numFmtId="178" formatCode="0&quot;人&quot;"/>
  </numFmts>
  <fonts count="3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8"/>
      <name val="ＭＳ ゴシック"/>
      <family val="3"/>
      <charset val="128"/>
    </font>
    <font>
      <sz val="10"/>
      <name val="ＭＳ Ｐゴシック"/>
      <family val="3"/>
      <charset val="128"/>
    </font>
    <font>
      <b/>
      <sz val="11"/>
      <color indexed="10"/>
      <name val="ＭＳ Ｐゴシック"/>
      <family val="3"/>
      <charset val="128"/>
    </font>
    <font>
      <sz val="18"/>
      <name val="ＭＳ Ｐゴシック"/>
      <family val="3"/>
      <charset val="128"/>
    </font>
    <font>
      <b/>
      <sz val="14"/>
      <name val="ＭＳ ゴシック"/>
      <family val="3"/>
      <charset val="128"/>
    </font>
    <font>
      <sz val="12"/>
      <name val="ＭＳ Ｐゴシック"/>
      <family val="3"/>
      <charset val="128"/>
    </font>
    <font>
      <b/>
      <sz val="12"/>
      <name val="ＭＳ Ｐゴシック"/>
      <family val="3"/>
      <charset val="128"/>
    </font>
    <font>
      <sz val="20"/>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FF0000"/>
      <name val="ＭＳ ゴシック"/>
      <family val="3"/>
      <charset val="128"/>
    </font>
    <font>
      <b/>
      <i/>
      <sz val="11"/>
      <color rgb="FFFF0000"/>
      <name val="ＭＳ Ｐゴシック"/>
      <family val="3"/>
      <charset val="128"/>
    </font>
    <font>
      <b/>
      <i/>
      <sz val="11"/>
      <color theme="3" tint="-0.499984740745262"/>
      <name val="ＭＳ Ｐゴシック"/>
      <family val="3"/>
      <charset val="128"/>
    </font>
    <font>
      <sz val="9"/>
      <color rgb="FFFF0000"/>
      <name val="ＭＳ Ｐゴシック"/>
      <family val="3"/>
      <charset val="128"/>
    </font>
    <font>
      <u/>
      <sz val="11"/>
      <color theme="10"/>
      <name val="ＭＳ Ｐゴシック"/>
      <family val="3"/>
      <charset val="128"/>
    </font>
    <font>
      <sz val="11"/>
      <color rgb="FF000000"/>
      <name val="ＭＳ Ｐゴシック"/>
      <family val="3"/>
      <charset val="128"/>
    </font>
    <font>
      <sz val="11"/>
      <name val="ＭＳ Ｐゴシック"/>
      <family val="3"/>
      <charset val="128"/>
      <scheme val="minor"/>
    </font>
    <font>
      <sz val="8"/>
      <name val="ＭＳ Ｐゴシック"/>
      <family val="3"/>
      <charset val="128"/>
    </font>
    <font>
      <sz val="6"/>
      <name val="ＭＳ Ｐ明朝"/>
      <family val="2"/>
      <charset val="128"/>
    </font>
    <font>
      <sz val="11"/>
      <name val="ＭＳ 明朝"/>
      <family val="1"/>
      <charset val="128"/>
    </font>
    <font>
      <sz val="12"/>
      <name val="ＭＳ 明朝"/>
      <family val="1"/>
      <charset val="128"/>
    </font>
    <font>
      <sz val="10"/>
      <name val="ＭＳ 明朝"/>
      <family val="1"/>
      <charset val="128"/>
    </font>
    <font>
      <b/>
      <sz val="11"/>
      <name val="ＭＳ Ｐゴシック"/>
      <family val="3"/>
      <charset val="128"/>
    </font>
    <font>
      <b/>
      <sz val="11"/>
      <color rgb="FFFF0000"/>
      <name val="メイリオ"/>
      <family val="3"/>
      <charset val="128"/>
    </font>
    <font>
      <b/>
      <sz val="12"/>
      <color rgb="FFFF0000"/>
      <name val="ＭＳ Ｐゴシック"/>
      <family val="3"/>
      <charset val="128"/>
    </font>
    <font>
      <b/>
      <sz val="10"/>
      <color rgb="FFFF0000"/>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000"/>
        <bgColor indexed="64"/>
      </patternFill>
    </fill>
    <fill>
      <patternFill patternType="solid">
        <fgColor rgb="FF00B0F0"/>
        <bgColor indexed="64"/>
      </patternFill>
    </fill>
    <fill>
      <patternFill patternType="solid">
        <fgColor rgb="FF00FF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66CCFF"/>
        <bgColor indexed="64"/>
      </patternFill>
    </fill>
  </fills>
  <borders count="175">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otted">
        <color indexed="64"/>
      </bottom>
      <diagonal/>
    </border>
    <border>
      <left/>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slantDashDot">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uble">
        <color indexed="64"/>
      </right>
      <top/>
      <bottom/>
      <diagonal/>
    </border>
    <border>
      <left/>
      <right style="thin">
        <color indexed="64"/>
      </right>
      <top style="thin">
        <color indexed="64"/>
      </top>
      <bottom style="hair">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slantDashDot">
        <color indexed="64"/>
      </right>
      <top/>
      <bottom/>
      <diagonal/>
    </border>
    <border>
      <left style="thin">
        <color indexed="64"/>
      </left>
      <right style="slantDashDot">
        <color indexed="64"/>
      </right>
      <top style="double">
        <color indexed="64"/>
      </top>
      <bottom/>
      <diagonal/>
    </border>
    <border>
      <left style="thin">
        <color indexed="64"/>
      </left>
      <right style="slantDashDot">
        <color indexed="64"/>
      </right>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medium">
        <color indexed="64"/>
      </bottom>
      <diagonal/>
    </border>
    <border>
      <left style="slantDashDot">
        <color indexed="64"/>
      </left>
      <right style="thin">
        <color indexed="64"/>
      </right>
      <top style="slantDashDot">
        <color indexed="64"/>
      </top>
      <bottom style="double">
        <color indexed="64"/>
      </bottom>
      <diagonal/>
    </border>
    <border>
      <left style="slantDashDot">
        <color indexed="64"/>
      </left>
      <right style="thin">
        <color indexed="64"/>
      </right>
      <top style="double">
        <color indexed="64"/>
      </top>
      <bottom/>
      <diagonal/>
    </border>
    <border>
      <left style="slantDashDot">
        <color indexed="64"/>
      </left>
      <right style="thin">
        <color indexed="64"/>
      </right>
      <top/>
      <bottom style="thin">
        <color indexed="64"/>
      </bottom>
      <diagonal/>
    </border>
    <border>
      <left style="slantDashDot">
        <color indexed="64"/>
      </left>
      <right style="thin">
        <color indexed="64"/>
      </right>
      <top style="thin">
        <color indexed="64"/>
      </top>
      <bottom/>
      <diagonal/>
    </border>
    <border>
      <left style="thin">
        <color indexed="64"/>
      </left>
      <right style="slantDashDot">
        <color indexed="64"/>
      </right>
      <top style="slantDashDot">
        <color indexed="64"/>
      </top>
      <bottom style="double">
        <color indexed="64"/>
      </bottom>
      <diagonal/>
    </border>
    <border>
      <left style="slantDashDot">
        <color indexed="64"/>
      </left>
      <right style="thin">
        <color indexed="64"/>
      </right>
      <top/>
      <bottom style="slantDashDot">
        <color indexed="64"/>
      </bottom>
      <diagonal/>
    </border>
    <border>
      <left style="thin">
        <color indexed="64"/>
      </left>
      <right style="slantDashDot">
        <color indexed="64"/>
      </right>
      <top/>
      <bottom style="slantDashDot">
        <color indexed="64"/>
      </bottom>
      <diagonal/>
    </border>
  </borders>
  <cellStyleXfs count="3">
    <xf numFmtId="0" fontId="0" fillId="0" borderId="0">
      <alignment vertical="center"/>
    </xf>
    <xf numFmtId="0" fontId="1" fillId="0" borderId="0"/>
    <xf numFmtId="0" fontId="20" fillId="0" borderId="0" applyNumberFormat="0" applyFill="0" applyBorder="0" applyAlignment="0" applyProtection="0">
      <alignment vertical="center"/>
    </xf>
  </cellStyleXfs>
  <cellXfs count="555">
    <xf numFmtId="0" fontId="0" fillId="0" borderId="0" xfId="0">
      <alignment vertical="center"/>
    </xf>
    <xf numFmtId="0" fontId="2" fillId="0" borderId="0" xfId="0" applyFont="1" applyAlignment="1">
      <alignment horizontal="center" vertical="center" shrinkToFit="1"/>
    </xf>
    <xf numFmtId="0" fontId="6" fillId="0" borderId="1" xfId="0" applyFont="1" applyBorder="1" applyAlignment="1">
      <alignment vertical="top" shrinkToFit="1"/>
    </xf>
    <xf numFmtId="0" fontId="6" fillId="0" borderId="0" xfId="0" applyFont="1" applyAlignment="1">
      <alignment vertical="top" shrinkToFit="1"/>
    </xf>
    <xf numFmtId="0" fontId="2" fillId="0" borderId="0" xfId="0" applyFont="1" applyAlignment="1">
      <alignment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shrinkToFit="1"/>
    </xf>
    <xf numFmtId="0" fontId="7" fillId="2" borderId="7" xfId="0" applyFont="1" applyFill="1" applyBorder="1" applyAlignment="1">
      <alignment vertical="center" shrinkToFit="1"/>
    </xf>
    <xf numFmtId="0" fontId="7" fillId="2" borderId="8"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7" xfId="0" applyBorder="1" applyAlignment="1">
      <alignment vertical="center" shrinkToFit="1"/>
    </xf>
    <xf numFmtId="0" fontId="0" fillId="0" borderId="12" xfId="0" applyBorder="1" applyAlignment="1">
      <alignment horizontal="center" vertical="center" shrinkToFit="1"/>
    </xf>
    <xf numFmtId="0" fontId="0" fillId="0" borderId="13" xfId="0" applyBorder="1" applyAlignment="1">
      <alignment horizontal="left" vertical="center" shrinkToFit="1"/>
    </xf>
    <xf numFmtId="0" fontId="2" fillId="0" borderId="0" xfId="0" applyFont="1" applyAlignment="1">
      <alignment horizontal="center" vertical="center" textRotation="255" shrinkToFit="1"/>
    </xf>
    <xf numFmtId="0" fontId="2" fillId="0" borderId="14" xfId="0" applyFont="1" applyBorder="1" applyAlignment="1">
      <alignment horizontal="center" vertical="center" textRotation="255" shrinkToFit="1"/>
    </xf>
    <xf numFmtId="0" fontId="6" fillId="0" borderId="0" xfId="0" applyFont="1" applyAlignment="1">
      <alignment vertical="center" shrinkToFit="1"/>
    </xf>
    <xf numFmtId="0" fontId="0" fillId="0" borderId="0" xfId="0" applyAlignment="1">
      <alignment horizontal="center" vertical="center"/>
    </xf>
    <xf numFmtId="0" fontId="2" fillId="0" borderId="1" xfId="0" applyFont="1" applyBorder="1" applyAlignment="1">
      <alignment horizontal="center" vertical="center" shrinkToFit="1"/>
    </xf>
    <xf numFmtId="0" fontId="0" fillId="0" borderId="15" xfId="0" applyBorder="1" applyAlignment="1">
      <alignment vertical="center" shrinkToFit="1"/>
    </xf>
    <xf numFmtId="0" fontId="8" fillId="0" borderId="0" xfId="0" applyFont="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6" xfId="0" applyFont="1" applyFill="1" applyBorder="1" applyAlignment="1">
      <alignment horizontal="center" vertical="center"/>
    </xf>
    <xf numFmtId="0" fontId="0" fillId="0" borderId="0" xfId="0" quotePrefix="1" applyAlignment="1">
      <alignment horizontal="left" vertical="center"/>
    </xf>
    <xf numFmtId="0" fontId="1" fillId="0" borderId="0" xfId="0" applyFont="1">
      <alignment vertical="center"/>
    </xf>
    <xf numFmtId="0" fontId="0" fillId="0" borderId="0" xfId="0" applyAlignment="1">
      <alignment horizontal="right" vertical="center"/>
    </xf>
    <xf numFmtId="0" fontId="2" fillId="0" borderId="17" xfId="0" applyFont="1" applyBorder="1" applyAlignment="1">
      <alignment horizontal="center" vertical="center" shrinkToFit="1"/>
    </xf>
    <xf numFmtId="0" fontId="6" fillId="0" borderId="0" xfId="0" applyFont="1" applyAlignment="1">
      <alignment horizontal="left" vertical="top"/>
    </xf>
    <xf numFmtId="0" fontId="7" fillId="0" borderId="0" xfId="0" applyFont="1" applyAlignment="1">
      <alignment vertical="center" wrapText="1"/>
    </xf>
    <xf numFmtId="0" fontId="2" fillId="0" borderId="0" xfId="0" applyFont="1" applyAlignment="1">
      <alignment vertical="top" shrinkToFit="1"/>
    </xf>
    <xf numFmtId="0" fontId="0" fillId="0" borderId="0" xfId="0" applyAlignment="1">
      <alignment vertical="center" shrinkToFit="1"/>
    </xf>
    <xf numFmtId="0" fontId="6" fillId="0" borderId="18" xfId="0" applyFont="1" applyBorder="1" applyAlignment="1">
      <alignment vertical="top"/>
    </xf>
    <xf numFmtId="0" fontId="2" fillId="0" borderId="20" xfId="0" applyFont="1" applyBorder="1" applyAlignment="1">
      <alignment horizontal="center" vertical="center" shrinkToFit="1"/>
    </xf>
    <xf numFmtId="177" fontId="0" fillId="0" borderId="0" xfId="0" applyNumberFormat="1" applyAlignment="1">
      <alignment horizontal="center" vertical="center"/>
    </xf>
    <xf numFmtId="176" fontId="0" fillId="0" borderId="7" xfId="0" applyNumberFormat="1" applyBorder="1" applyAlignment="1">
      <alignment horizontal="center" vertical="center" shrinkToFit="1"/>
    </xf>
    <xf numFmtId="176" fontId="0" fillId="0" borderId="8" xfId="0" applyNumberFormat="1" applyBorder="1" applyAlignment="1">
      <alignment horizontal="center" vertical="center" shrinkToFit="1"/>
    </xf>
    <xf numFmtId="176" fontId="0" fillId="0" borderId="10" xfId="0" applyNumberFormat="1" applyBorder="1" applyAlignment="1">
      <alignment horizontal="center" vertical="center" shrinkToFit="1"/>
    </xf>
    <xf numFmtId="49" fontId="1" fillId="0" borderId="0" xfId="1" applyNumberFormat="1" applyAlignment="1">
      <alignment vertical="center"/>
    </xf>
    <xf numFmtId="49" fontId="0" fillId="0" borderId="0" xfId="1" applyNumberFormat="1" applyFont="1" applyAlignment="1">
      <alignment vertical="center" shrinkToFit="1"/>
    </xf>
    <xf numFmtId="0" fontId="2" fillId="0" borderId="22" xfId="0" applyFont="1" applyBorder="1" applyAlignment="1">
      <alignment horizontal="center" vertical="center" shrinkToFit="1"/>
    </xf>
    <xf numFmtId="0" fontId="2" fillId="0" borderId="0" xfId="0" applyFont="1" applyAlignment="1">
      <alignment horizontal="left" vertical="center" shrinkToFit="1"/>
    </xf>
    <xf numFmtId="0" fontId="0" fillId="0" borderId="21" xfId="0" applyBorder="1" applyAlignment="1">
      <alignment horizontal="center" vertical="center"/>
    </xf>
    <xf numFmtId="176" fontId="2" fillId="0" borderId="12" xfId="0" applyNumberFormat="1" applyFont="1" applyBorder="1" applyAlignment="1">
      <alignment vertical="center" shrinkToFit="1"/>
    </xf>
    <xf numFmtId="176" fontId="2" fillId="0" borderId="23" xfId="0" applyNumberFormat="1" applyFont="1" applyBorder="1" applyAlignment="1">
      <alignment vertical="center" shrinkToFit="1"/>
    </xf>
    <xf numFmtId="176" fontId="6" fillId="0" borderId="24" xfId="0" applyNumberFormat="1" applyFont="1" applyBorder="1" applyAlignment="1">
      <alignment horizontal="center" shrinkToFit="1"/>
    </xf>
    <xf numFmtId="176" fontId="6" fillId="0" borderId="25" xfId="0" applyNumberFormat="1" applyFont="1" applyBorder="1" applyAlignment="1">
      <alignment horizontal="center" shrinkToFit="1"/>
    </xf>
    <xf numFmtId="176" fontId="6" fillId="0" borderId="28" xfId="0" applyNumberFormat="1" applyFont="1" applyBorder="1" applyAlignment="1">
      <alignment horizontal="center" shrinkToFit="1"/>
    </xf>
    <xf numFmtId="176" fontId="6" fillId="0" borderId="6" xfId="0" applyNumberFormat="1" applyFont="1" applyBorder="1" applyAlignment="1">
      <alignment horizontal="center" shrinkToFit="1"/>
    </xf>
    <xf numFmtId="176" fontId="2" fillId="0" borderId="29"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6" fillId="0" borderId="30" xfId="0" applyNumberFormat="1" applyFont="1" applyBorder="1" applyAlignment="1">
      <alignment horizontal="center" shrinkToFit="1"/>
    </xf>
    <xf numFmtId="176" fontId="6" fillId="0" borderId="5" xfId="0" applyNumberFormat="1" applyFont="1" applyBorder="1" applyAlignment="1">
      <alignment horizontal="center" shrinkToFit="1"/>
    </xf>
    <xf numFmtId="176" fontId="2" fillId="0" borderId="31"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28"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0" fillId="0" borderId="10" xfId="0" applyBorder="1" applyAlignment="1">
      <alignment horizontal="center" vertical="center"/>
    </xf>
    <xf numFmtId="0" fontId="0" fillId="4" borderId="33" xfId="0" applyFill="1" applyBorder="1" applyAlignment="1">
      <alignment horizontal="center" vertical="center"/>
    </xf>
    <xf numFmtId="0" fontId="0" fillId="4" borderId="33" xfId="0" applyFill="1" applyBorder="1">
      <alignment vertical="center"/>
    </xf>
    <xf numFmtId="0" fontId="0" fillId="4" borderId="21" xfId="0" applyFill="1" applyBorder="1" applyAlignment="1">
      <alignment horizontal="center" vertical="center"/>
    </xf>
    <xf numFmtId="0" fontId="0" fillId="4" borderId="21" xfId="0" applyFill="1" applyBorder="1">
      <alignment vertical="center"/>
    </xf>
    <xf numFmtId="0" fontId="0" fillId="0" borderId="21" xfId="0" applyBorder="1">
      <alignment vertical="center"/>
    </xf>
    <xf numFmtId="0" fontId="9" fillId="0" borderId="0" xfId="0" applyFont="1">
      <alignment vertical="center"/>
    </xf>
    <xf numFmtId="176" fontId="0" fillId="0" borderId="10" xfId="0" applyNumberFormat="1" applyBorder="1" applyAlignment="1">
      <alignment vertical="center" shrinkToFit="1"/>
    </xf>
    <xf numFmtId="0" fontId="0" fillId="0" borderId="10" xfId="0" applyBorder="1" applyProtection="1">
      <alignment vertical="center"/>
      <protection locked="0"/>
    </xf>
    <xf numFmtId="49" fontId="0" fillId="0" borderId="10" xfId="1" applyNumberFormat="1" applyFont="1" applyBorder="1" applyAlignment="1" applyProtection="1">
      <alignment vertical="center" shrinkToFit="1"/>
      <protection locked="0"/>
    </xf>
    <xf numFmtId="0" fontId="0" fillId="0" borderId="33" xfId="0" applyBorder="1" applyProtection="1">
      <alignment vertical="center"/>
      <protection locked="0"/>
    </xf>
    <xf numFmtId="0" fontId="0" fillId="0" borderId="33" xfId="0" applyBorder="1" applyAlignment="1" applyProtection="1">
      <alignment horizontal="center" vertical="center"/>
      <protection locked="0"/>
    </xf>
    <xf numFmtId="0" fontId="0" fillId="0" borderId="21" xfId="0" applyBorder="1" applyProtection="1">
      <alignment vertical="center"/>
      <protection locked="0"/>
    </xf>
    <xf numFmtId="0" fontId="0" fillId="0" borderId="21" xfId="0" applyBorder="1" applyAlignment="1" applyProtection="1">
      <alignment horizontal="center" vertical="center"/>
      <protection locked="0"/>
    </xf>
    <xf numFmtId="0" fontId="11" fillId="0" borderId="0" xfId="0" applyFont="1">
      <alignment vertical="center"/>
    </xf>
    <xf numFmtId="49" fontId="12" fillId="0" borderId="0" xfId="1" applyNumberFormat="1" applyFont="1" applyAlignment="1">
      <alignment vertical="center"/>
    </xf>
    <xf numFmtId="0" fontId="12" fillId="0" borderId="0" xfId="0" applyFont="1">
      <alignment vertical="center"/>
    </xf>
    <xf numFmtId="0" fontId="0" fillId="4" borderId="33" xfId="0" applyFill="1" applyBorder="1" applyAlignment="1">
      <alignment vertical="center" shrinkToFit="1"/>
    </xf>
    <xf numFmtId="0" fontId="0" fillId="4" borderId="21" xfId="0" applyFill="1" applyBorder="1" applyAlignment="1">
      <alignment vertical="center" shrinkToFit="1"/>
    </xf>
    <xf numFmtId="0" fontId="0" fillId="0" borderId="33" xfId="0" applyBorder="1" applyAlignment="1" applyProtection="1">
      <alignment vertical="center" shrinkToFit="1"/>
      <protection locked="0"/>
    </xf>
    <xf numFmtId="0" fontId="0" fillId="0" borderId="21" xfId="0" applyBorder="1" applyAlignment="1" applyProtection="1">
      <alignment vertical="center" shrinkToFit="1"/>
      <protection locked="0"/>
    </xf>
    <xf numFmtId="176" fontId="0" fillId="0" borderId="0" xfId="0" applyNumberFormat="1" applyAlignment="1">
      <alignment horizontal="center" vertical="center" shrinkToFit="1"/>
    </xf>
    <xf numFmtId="0" fontId="7" fillId="0" borderId="16" xfId="0" applyFont="1" applyBorder="1" applyAlignment="1">
      <alignment horizontal="center" vertical="center"/>
    </xf>
    <xf numFmtId="0" fontId="2" fillId="0" borderId="0" xfId="0" applyFont="1" applyAlignment="1">
      <alignment horizontal="right" vertical="center" shrinkToFit="1"/>
    </xf>
    <xf numFmtId="0" fontId="0" fillId="0" borderId="0" xfId="0" applyProtection="1">
      <alignment vertical="center"/>
      <protection locked="0"/>
    </xf>
    <xf numFmtId="176" fontId="2" fillId="0" borderId="36"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0" fontId="0" fillId="0" borderId="38" xfId="0" applyBorder="1" applyProtection="1">
      <alignment vertical="center"/>
      <protection locked="0"/>
    </xf>
    <xf numFmtId="0" fontId="0" fillId="0" borderId="38" xfId="0" applyBorder="1" applyAlignment="1" applyProtection="1">
      <alignment vertical="center" shrinkToFit="1"/>
      <protection locked="0"/>
    </xf>
    <xf numFmtId="0" fontId="0" fillId="0" borderId="38" xfId="0" applyBorder="1" applyAlignment="1" applyProtection="1">
      <alignment horizontal="center" vertical="center"/>
      <protection locked="0"/>
    </xf>
    <xf numFmtId="176" fontId="10" fillId="0" borderId="0" xfId="0" applyNumberFormat="1" applyFont="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19" xfId="0" applyNumberFormat="1" applyFont="1" applyBorder="1" applyAlignment="1">
      <alignment horizontal="center" vertical="center" shrinkToFit="1"/>
    </xf>
    <xf numFmtId="176" fontId="0" fillId="0" borderId="40" xfId="0" applyNumberFormat="1" applyBorder="1" applyAlignment="1">
      <alignment horizontal="center" vertical="center" wrapText="1" shrinkToFit="1"/>
    </xf>
    <xf numFmtId="176" fontId="2" fillId="0" borderId="41" xfId="0" applyNumberFormat="1" applyFont="1" applyBorder="1" applyAlignment="1">
      <alignment vertical="center" shrinkToFit="1"/>
    </xf>
    <xf numFmtId="176" fontId="0" fillId="0" borderId="12" xfId="0" applyNumberFormat="1" applyBorder="1" applyAlignment="1">
      <alignment horizontal="center" vertical="center" wrapText="1" shrinkToFit="1"/>
    </xf>
    <xf numFmtId="176" fontId="2" fillId="0" borderId="36" xfId="0" applyNumberFormat="1" applyFont="1" applyBorder="1" applyAlignment="1">
      <alignment vertical="center" shrinkToFit="1"/>
    </xf>
    <xf numFmtId="176" fontId="2" fillId="0" borderId="0" xfId="0" applyNumberFormat="1" applyFont="1" applyAlignment="1">
      <alignment horizontal="right" vertical="center" shrinkToFit="1"/>
    </xf>
    <xf numFmtId="176" fontId="2" fillId="0" borderId="0" xfId="0" applyNumberFormat="1" applyFont="1" applyAlignment="1">
      <alignment horizontal="left" vertical="center" shrinkToFit="1"/>
    </xf>
    <xf numFmtId="176" fontId="6" fillId="0" borderId="1" xfId="0" applyNumberFormat="1" applyFont="1" applyBorder="1" applyAlignment="1">
      <alignment vertical="top" shrinkToFit="1"/>
    </xf>
    <xf numFmtId="176" fontId="2" fillId="0" borderId="0" xfId="0" applyNumberFormat="1" applyFont="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28"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30"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176" fontId="0" fillId="0" borderId="10" xfId="0" quotePrefix="1" applyNumberFormat="1" applyBorder="1" applyAlignment="1">
      <alignment horizontal="left" vertical="center"/>
    </xf>
    <xf numFmtId="176" fontId="0" fillId="0" borderId="10" xfId="0" applyNumberFormat="1" applyBorder="1">
      <alignment vertical="center"/>
    </xf>
    <xf numFmtId="176" fontId="0" fillId="0" borderId="10" xfId="0" applyNumberFormat="1" applyBorder="1" applyAlignment="1">
      <alignment horizontal="center" vertical="center"/>
    </xf>
    <xf numFmtId="176" fontId="0" fillId="0" borderId="13" xfId="0" applyNumberFormat="1" applyBorder="1" applyAlignment="1">
      <alignment horizontal="center" vertical="center"/>
    </xf>
    <xf numFmtId="0" fontId="0" fillId="0" borderId="0" xfId="0" applyAlignment="1" applyProtection="1">
      <alignment horizontal="center" vertical="center"/>
      <protection locked="0"/>
    </xf>
    <xf numFmtId="176" fontId="2" fillId="0" borderId="127" xfId="0" applyNumberFormat="1" applyFont="1" applyBorder="1" applyAlignment="1">
      <alignment horizontal="center" vertical="center" shrinkToFit="1"/>
    </xf>
    <xf numFmtId="176" fontId="2" fillId="0" borderId="128" xfId="0" applyNumberFormat="1" applyFont="1" applyBorder="1" applyAlignment="1">
      <alignment horizontal="center" vertical="center" shrinkToFit="1"/>
    </xf>
    <xf numFmtId="176" fontId="2" fillId="0" borderId="129" xfId="0" applyNumberFormat="1" applyFont="1" applyBorder="1" applyAlignment="1">
      <alignment horizontal="center" vertical="center" shrinkToFit="1"/>
    </xf>
    <xf numFmtId="176" fontId="2" fillId="0" borderId="130" xfId="0" applyNumberFormat="1" applyFont="1" applyBorder="1" applyAlignment="1">
      <alignment horizontal="center" vertical="center" shrinkToFit="1"/>
    </xf>
    <xf numFmtId="0" fontId="0" fillId="0" borderId="131" xfId="0" applyBorder="1" applyAlignment="1">
      <alignment horizontal="center" vertical="center" shrinkToFit="1"/>
    </xf>
    <xf numFmtId="176" fontId="2" fillId="0" borderId="131" xfId="0" applyNumberFormat="1" applyFont="1" applyBorder="1" applyAlignment="1">
      <alignment horizontal="center" vertical="center" shrinkToFit="1"/>
    </xf>
    <xf numFmtId="176" fontId="2" fillId="0" borderId="132" xfId="0" applyNumberFormat="1" applyFont="1" applyBorder="1" applyAlignment="1">
      <alignment horizontal="center" vertical="center" shrinkToFit="1"/>
    </xf>
    <xf numFmtId="176" fontId="2" fillId="0" borderId="133" xfId="0" applyNumberFormat="1" applyFont="1" applyBorder="1" applyAlignment="1">
      <alignment horizontal="center" vertical="center" shrinkToFit="1"/>
    </xf>
    <xf numFmtId="176" fontId="2" fillId="0" borderId="134" xfId="0" applyNumberFormat="1" applyFont="1" applyBorder="1" applyAlignment="1">
      <alignment horizontal="center" vertical="center" shrinkToFit="1"/>
    </xf>
    <xf numFmtId="176" fontId="2" fillId="0" borderId="135" xfId="0" applyNumberFormat="1" applyFont="1" applyBorder="1" applyAlignment="1">
      <alignment horizontal="center" vertical="center" shrinkToFit="1"/>
    </xf>
    <xf numFmtId="176" fontId="2" fillId="0" borderId="44" xfId="0" applyNumberFormat="1" applyFont="1" applyBorder="1" applyAlignment="1">
      <alignment horizontal="center" vertical="center" shrinkToFit="1"/>
    </xf>
    <xf numFmtId="176" fontId="2" fillId="0" borderId="55" xfId="0" applyNumberFormat="1" applyFont="1" applyBorder="1" applyAlignment="1">
      <alignment horizontal="center" vertical="center" shrinkToFit="1"/>
    </xf>
    <xf numFmtId="176" fontId="2" fillId="0" borderId="136" xfId="0" applyNumberFormat="1" applyFont="1" applyBorder="1" applyAlignment="1">
      <alignment horizontal="center" vertical="center" shrinkToFit="1"/>
    </xf>
    <xf numFmtId="176" fontId="2" fillId="0" borderId="43" xfId="0" applyNumberFormat="1" applyFont="1" applyBorder="1" applyAlignment="1">
      <alignment horizontal="center" vertical="center" shrinkToFit="1"/>
    </xf>
    <xf numFmtId="176" fontId="2" fillId="0" borderId="54" xfId="0" applyNumberFormat="1" applyFont="1" applyBorder="1" applyAlignment="1">
      <alignment horizontal="center" vertical="center" shrinkToFit="1"/>
    </xf>
    <xf numFmtId="176" fontId="2" fillId="0" borderId="137" xfId="0" applyNumberFormat="1" applyFont="1" applyBorder="1" applyAlignment="1">
      <alignment horizontal="center" vertical="center" shrinkToFit="1"/>
    </xf>
    <xf numFmtId="176" fontId="2" fillId="0" borderId="138" xfId="0" applyNumberFormat="1" applyFont="1" applyBorder="1" applyAlignment="1">
      <alignment horizontal="center" vertical="center" shrinkToFit="1"/>
    </xf>
    <xf numFmtId="176" fontId="2" fillId="0" borderId="139" xfId="0" applyNumberFormat="1" applyFont="1" applyBorder="1" applyAlignment="1">
      <alignment horizontal="center" vertical="center" shrinkToFit="1"/>
    </xf>
    <xf numFmtId="176" fontId="2" fillId="0" borderId="140" xfId="0" applyNumberFormat="1" applyFont="1" applyBorder="1" applyAlignment="1">
      <alignment horizontal="center" vertical="center" shrinkToFit="1"/>
    </xf>
    <xf numFmtId="0" fontId="15" fillId="0" borderId="0" xfId="0" applyFont="1" applyAlignment="1">
      <alignment horizontal="right" vertical="center"/>
    </xf>
    <xf numFmtId="0" fontId="15" fillId="0" borderId="0" xfId="0" applyFont="1">
      <alignment vertical="center"/>
    </xf>
    <xf numFmtId="49" fontId="15" fillId="0" borderId="0" xfId="1" applyNumberFormat="1" applyFont="1" applyAlignment="1">
      <alignment vertical="center" shrinkToFit="1"/>
    </xf>
    <xf numFmtId="0" fontId="15" fillId="0" borderId="0" xfId="0" applyFont="1" applyAlignment="1">
      <alignment vertical="center" shrinkToFit="1"/>
    </xf>
    <xf numFmtId="0" fontId="16" fillId="0" borderId="0" xfId="0" applyFont="1" applyAlignment="1">
      <alignment horizontal="left" vertical="center" shrinkToFit="1"/>
    </xf>
    <xf numFmtId="49" fontId="15" fillId="0" borderId="0" xfId="1" applyNumberFormat="1" applyFont="1" applyAlignment="1">
      <alignment vertical="center"/>
    </xf>
    <xf numFmtId="0" fontId="15" fillId="0" borderId="0" xfId="0" applyFont="1" applyAlignment="1">
      <alignment horizontal="center" vertical="center"/>
    </xf>
    <xf numFmtId="0" fontId="15" fillId="0" borderId="0" xfId="0" applyFont="1" applyAlignment="1" applyProtection="1">
      <alignment vertical="center" shrinkToFit="1"/>
      <protection locked="0"/>
    </xf>
    <xf numFmtId="0" fontId="0" fillId="0" borderId="10" xfId="0" applyBorder="1" applyAlignment="1">
      <alignment horizontal="center" vertical="center" shrinkToFit="1"/>
    </xf>
    <xf numFmtId="0" fontId="0" fillId="0" borderId="0" xfId="0" applyAlignment="1">
      <alignment horizontal="left" vertical="center"/>
    </xf>
    <xf numFmtId="0" fontId="0" fillId="0" borderId="141" xfId="0" applyBorder="1">
      <alignment vertical="center"/>
    </xf>
    <xf numFmtId="0" fontId="15" fillId="0" borderId="141" xfId="0" applyFont="1" applyBorder="1">
      <alignment vertical="center"/>
    </xf>
    <xf numFmtId="176" fontId="2" fillId="0" borderId="21" xfId="0" applyNumberFormat="1" applyFont="1" applyBorder="1" applyAlignment="1">
      <alignment horizontal="center" vertical="center" shrinkToFit="1"/>
    </xf>
    <xf numFmtId="0" fontId="7" fillId="3" borderId="13" xfId="0" applyFont="1" applyFill="1" applyBorder="1" applyAlignment="1">
      <alignment horizontal="center" vertical="center"/>
    </xf>
    <xf numFmtId="0" fontId="0" fillId="0" borderId="0" xfId="0" applyAlignment="1">
      <alignment vertical="center" wrapText="1"/>
    </xf>
    <xf numFmtId="176" fontId="2" fillId="0" borderId="116" xfId="0" applyNumberFormat="1" applyFont="1" applyBorder="1" applyAlignment="1">
      <alignment vertical="center" shrinkToFit="1"/>
    </xf>
    <xf numFmtId="176" fontId="0" fillId="0" borderId="10" xfId="0" quotePrefix="1" applyNumberFormat="1" applyBorder="1" applyAlignment="1">
      <alignment horizontal="center" vertical="center"/>
    </xf>
    <xf numFmtId="0" fontId="7" fillId="2" borderId="45" xfId="0" applyFont="1" applyFill="1" applyBorder="1">
      <alignment vertical="center"/>
    </xf>
    <xf numFmtId="0" fontId="7" fillId="2" borderId="16" xfId="0" applyFont="1" applyFill="1" applyBorder="1">
      <alignment vertical="center"/>
    </xf>
    <xf numFmtId="0" fontId="7" fillId="2" borderId="46" xfId="0" applyFont="1" applyFill="1" applyBorder="1">
      <alignment vertical="center"/>
    </xf>
    <xf numFmtId="0" fontId="7" fillId="2" borderId="45" xfId="0" applyFont="1" applyFill="1" applyBorder="1" applyAlignment="1">
      <alignment vertical="center" wrapText="1"/>
    </xf>
    <xf numFmtId="0" fontId="7" fillId="2" borderId="46" xfId="0" applyFont="1" applyFill="1" applyBorder="1" applyAlignment="1">
      <alignment vertical="center" wrapText="1"/>
    </xf>
    <xf numFmtId="0" fontId="7" fillId="2" borderId="30" xfId="0" applyFont="1" applyFill="1" applyBorder="1">
      <alignment vertical="center"/>
    </xf>
    <xf numFmtId="0" fontId="7" fillId="2" borderId="28" xfId="0" applyFont="1" applyFill="1" applyBorder="1">
      <alignment vertical="center"/>
    </xf>
    <xf numFmtId="0" fontId="7" fillId="2" borderId="29" xfId="0" applyFont="1" applyFill="1" applyBorder="1">
      <alignment vertical="center"/>
    </xf>
    <xf numFmtId="0" fontId="7" fillId="2" borderId="35" xfId="0" applyFont="1" applyFill="1" applyBorder="1">
      <alignment vertical="center"/>
    </xf>
    <xf numFmtId="0" fontId="7" fillId="2" borderId="0" xfId="0" applyFont="1" applyFill="1">
      <alignment vertical="center"/>
    </xf>
    <xf numFmtId="0" fontId="7" fillId="2" borderId="40"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9" xfId="0" applyFont="1" applyFill="1" applyBorder="1">
      <alignment vertical="center"/>
    </xf>
    <xf numFmtId="0" fontId="7" fillId="3" borderId="11" xfId="0" applyFont="1" applyFill="1" applyBorder="1">
      <alignment vertical="center"/>
    </xf>
    <xf numFmtId="0" fontId="7" fillId="3" borderId="45" xfId="0" applyFont="1" applyFill="1" applyBorder="1">
      <alignment vertical="center"/>
    </xf>
    <xf numFmtId="0" fontId="7" fillId="3" borderId="16" xfId="0" applyFont="1" applyFill="1" applyBorder="1">
      <alignment vertical="center"/>
    </xf>
    <xf numFmtId="0" fontId="7" fillId="3" borderId="30" xfId="0" applyFont="1" applyFill="1" applyBorder="1">
      <alignment vertical="center"/>
    </xf>
    <xf numFmtId="0" fontId="7" fillId="3" borderId="28" xfId="0" applyFont="1" applyFill="1" applyBorder="1">
      <alignment vertical="center"/>
    </xf>
    <xf numFmtId="176" fontId="7" fillId="3" borderId="45" xfId="0" applyNumberFormat="1" applyFont="1" applyFill="1" applyBorder="1" applyAlignment="1">
      <alignment vertical="center" wrapText="1" shrinkToFit="1"/>
    </xf>
    <xf numFmtId="176" fontId="7" fillId="3" borderId="45" xfId="0" applyNumberFormat="1" applyFont="1" applyFill="1" applyBorder="1" applyAlignment="1">
      <alignment vertical="center" shrinkToFit="1"/>
    </xf>
    <xf numFmtId="176" fontId="0" fillId="0" borderId="28" xfId="0" applyNumberFormat="1" applyBorder="1" applyAlignment="1">
      <alignment horizontal="center" vertical="center" shrinkToFit="1"/>
    </xf>
    <xf numFmtId="0" fontId="7" fillId="3" borderId="5" xfId="0" applyFont="1" applyFill="1" applyBorder="1" applyAlignment="1">
      <alignment vertical="center" shrinkToFit="1"/>
    </xf>
    <xf numFmtId="0" fontId="0" fillId="0" borderId="28" xfId="0" applyBorder="1">
      <alignment vertical="center"/>
    </xf>
    <xf numFmtId="0" fontId="7" fillId="2" borderId="45" xfId="0" applyFont="1" applyFill="1" applyBorder="1" applyAlignment="1">
      <alignment horizontal="center" vertical="center" shrinkToFit="1"/>
    </xf>
    <xf numFmtId="0" fontId="7" fillId="2" borderId="45" xfId="0" applyFont="1" applyFill="1" applyBorder="1" applyAlignment="1">
      <alignment vertical="center" shrinkToFit="1"/>
    </xf>
    <xf numFmtId="0" fontId="7" fillId="0" borderId="28" xfId="0" applyFont="1" applyBorder="1" applyAlignment="1">
      <alignment horizontal="center" vertical="center"/>
    </xf>
    <xf numFmtId="0" fontId="7" fillId="0" borderId="0" xfId="0" applyFont="1" applyAlignment="1">
      <alignment horizontal="center" vertical="center" wrapText="1"/>
    </xf>
    <xf numFmtId="0" fontId="0" fillId="0" borderId="40" xfId="0" applyBorder="1">
      <alignment vertical="center"/>
    </xf>
    <xf numFmtId="0" fontId="7" fillId="3" borderId="30" xfId="0" applyFont="1" applyFill="1" applyBorder="1" applyAlignment="1">
      <alignment horizontal="center" vertical="center"/>
    </xf>
    <xf numFmtId="0" fontId="7" fillId="3" borderId="5" xfId="0" applyFont="1" applyFill="1" applyBorder="1" applyAlignment="1">
      <alignment horizontal="center" vertical="center" shrinkToFit="1"/>
    </xf>
    <xf numFmtId="0" fontId="0" fillId="5" borderId="0" xfId="0" applyFill="1">
      <alignment vertical="center"/>
    </xf>
    <xf numFmtId="49" fontId="1" fillId="5" borderId="0" xfId="1" applyNumberFormat="1" applyFill="1" applyAlignment="1">
      <alignment vertical="center"/>
    </xf>
    <xf numFmtId="0" fontId="0" fillId="0" borderId="55" xfId="0" applyBorder="1" applyAlignment="1">
      <alignment horizontal="center" vertical="center" shrinkToFit="1"/>
    </xf>
    <xf numFmtId="176" fontId="2" fillId="0" borderId="26" xfId="0" applyNumberFormat="1" applyFont="1" applyBorder="1" applyAlignment="1">
      <alignment horizontal="center" vertical="center" shrinkToFit="1"/>
    </xf>
    <xf numFmtId="176" fontId="2" fillId="0" borderId="27"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1" xfId="0" applyFont="1" applyBorder="1" applyAlignment="1">
      <alignment horizontal="center" vertical="top" shrinkToFit="1"/>
    </xf>
    <xf numFmtId="0" fontId="0" fillId="4" borderId="33"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49" fontId="0" fillId="0" borderId="10" xfId="1" applyNumberFormat="1" applyFont="1" applyBorder="1" applyAlignment="1">
      <alignment vertical="center" shrinkToFit="1"/>
    </xf>
    <xf numFmtId="0" fontId="0" fillId="0" borderId="10" xfId="0" applyBorder="1">
      <alignment vertical="center"/>
    </xf>
    <xf numFmtId="49" fontId="1" fillId="0" borderId="10" xfId="1" applyNumberFormat="1" applyBorder="1" applyAlignment="1">
      <alignment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xf>
    <xf numFmtId="176" fontId="0" fillId="0" borderId="10" xfId="0" applyNumberFormat="1" applyBorder="1" applyAlignment="1">
      <alignment horizontal="left" vertical="center"/>
    </xf>
    <xf numFmtId="0" fontId="7" fillId="2" borderId="16" xfId="0" applyFont="1" applyFill="1" applyBorder="1" applyAlignment="1">
      <alignment vertical="center" shrinkToFit="1"/>
    </xf>
    <xf numFmtId="0" fontId="22" fillId="0" borderId="0" xfId="0" applyFont="1" applyAlignment="1">
      <alignment horizontal="left" vertical="center" shrinkToFit="1"/>
    </xf>
    <xf numFmtId="0" fontId="0" fillId="7" borderId="30" xfId="0" applyFill="1" applyBorder="1" applyAlignment="1">
      <alignment horizontal="center" vertical="center" shrinkToFit="1"/>
    </xf>
    <xf numFmtId="0" fontId="0" fillId="7" borderId="5" xfId="0" applyFill="1" applyBorder="1" applyAlignment="1">
      <alignment horizontal="center" vertical="center" shrinkToFit="1"/>
    </xf>
    <xf numFmtId="0" fontId="0" fillId="5" borderId="30" xfId="0" applyFill="1" applyBorder="1" applyAlignment="1">
      <alignment horizontal="center" vertical="center" shrinkToFit="1"/>
    </xf>
    <xf numFmtId="0" fontId="0" fillId="5" borderId="5" xfId="0" applyFill="1" applyBorder="1" applyAlignment="1">
      <alignment horizontal="center" vertical="center" shrinkToFit="1"/>
    </xf>
    <xf numFmtId="0" fontId="0" fillId="7" borderId="29" xfId="0" applyFill="1" applyBorder="1" applyAlignment="1">
      <alignment vertical="center" shrinkToFit="1"/>
    </xf>
    <xf numFmtId="0" fontId="0" fillId="5" borderId="28" xfId="0" applyFill="1" applyBorder="1" applyAlignment="1">
      <alignment horizontal="center" vertical="center" shrinkToFit="1"/>
    </xf>
    <xf numFmtId="0" fontId="0" fillId="5" borderId="6" xfId="0" applyFill="1" applyBorder="1" applyAlignment="1">
      <alignment horizontal="center" vertical="center" shrinkToFit="1"/>
    </xf>
    <xf numFmtId="0" fontId="0" fillId="5" borderId="28" xfId="0" applyFill="1" applyBorder="1" applyAlignment="1">
      <alignment vertical="center" shrinkToFit="1"/>
    </xf>
    <xf numFmtId="0" fontId="0" fillId="0" borderId="28"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29" xfId="0" applyBorder="1" applyAlignment="1">
      <alignment vertical="center" shrinkToFit="1"/>
    </xf>
    <xf numFmtId="0" fontId="0" fillId="0" borderId="9" xfId="0" applyBorder="1" applyAlignment="1">
      <alignment vertical="center" shrinkToFit="1"/>
    </xf>
    <xf numFmtId="0" fontId="0" fillId="0" borderId="9" xfId="0" applyBorder="1" applyAlignment="1">
      <alignment horizontal="center" vertical="center" shrinkToFit="1"/>
    </xf>
    <xf numFmtId="0" fontId="0" fillId="4" borderId="43" xfId="0" applyFill="1" applyBorder="1" applyAlignment="1">
      <alignment horizontal="center" vertical="center" wrapText="1"/>
    </xf>
    <xf numFmtId="0" fontId="0" fillId="4" borderId="45" xfId="0" applyFill="1" applyBorder="1">
      <alignment vertical="center"/>
    </xf>
    <xf numFmtId="0" fontId="0" fillId="0" borderId="43" xfId="0" applyBorder="1" applyAlignment="1">
      <alignment horizontal="center" vertical="center"/>
    </xf>
    <xf numFmtId="0" fontId="0" fillId="0" borderId="143" xfId="0" applyBorder="1" applyAlignment="1">
      <alignment horizontal="center" vertical="center"/>
    </xf>
    <xf numFmtId="176" fontId="2" fillId="0" borderId="145" xfId="0" applyNumberFormat="1" applyFont="1" applyBorder="1" applyAlignment="1">
      <alignment horizontal="center" vertical="center" shrinkToFit="1"/>
    </xf>
    <xf numFmtId="176" fontId="2" fillId="0" borderId="146" xfId="0" applyNumberFormat="1" applyFont="1" applyBorder="1" applyAlignment="1">
      <alignment horizontal="center" vertical="center" shrinkToFit="1"/>
    </xf>
    <xf numFmtId="176" fontId="2" fillId="0" borderId="147" xfId="0" applyNumberFormat="1" applyFont="1" applyBorder="1" applyAlignment="1">
      <alignment horizontal="center" vertical="center" shrinkToFit="1"/>
    </xf>
    <xf numFmtId="0" fontId="7" fillId="2" borderId="28" xfId="0" applyFont="1" applyFill="1" applyBorder="1" applyAlignment="1">
      <alignment horizontal="center" vertical="center"/>
    </xf>
    <xf numFmtId="178" fontId="0" fillId="0" borderId="0" xfId="0" applyNumberFormat="1" applyAlignment="1">
      <alignment horizontal="center" vertical="center"/>
    </xf>
    <xf numFmtId="176" fontId="7" fillId="2" borderId="45" xfId="0" applyNumberFormat="1" applyFont="1" applyFill="1" applyBorder="1" applyAlignment="1">
      <alignment horizontal="center" vertical="center" wrapText="1"/>
    </xf>
    <xf numFmtId="0" fontId="7" fillId="0" borderId="0" xfId="0" applyFont="1" applyAlignment="1">
      <alignment horizontal="center" vertical="center"/>
    </xf>
    <xf numFmtId="0" fontId="0" fillId="4" borderId="142" xfId="0" applyFill="1" applyBorder="1" applyAlignment="1">
      <alignment horizontal="center" vertical="center"/>
    </xf>
    <xf numFmtId="0" fontId="0" fillId="7" borderId="35" xfId="0" applyFill="1" applyBorder="1" applyAlignment="1">
      <alignment horizontal="center" vertical="center" shrinkToFit="1"/>
    </xf>
    <xf numFmtId="0" fontId="0" fillId="0" borderId="40" xfId="0" applyBorder="1" applyAlignment="1">
      <alignment vertical="center" shrinkToFit="1"/>
    </xf>
    <xf numFmtId="0" fontId="23" fillId="7" borderId="40" xfId="0" applyFont="1" applyFill="1" applyBorder="1" applyAlignment="1">
      <alignment horizontal="center" vertical="center" wrapText="1" shrinkToFit="1"/>
    </xf>
    <xf numFmtId="0" fontId="7" fillId="0" borderId="28" xfId="0" applyFont="1" applyBorder="1" applyAlignment="1">
      <alignment vertical="center" shrinkToFit="1"/>
    </xf>
    <xf numFmtId="0" fontId="7" fillId="0" borderId="0" xfId="0" applyFont="1" applyAlignment="1">
      <alignment vertical="center" shrinkToFit="1"/>
    </xf>
    <xf numFmtId="0" fontId="7" fillId="0" borderId="6" xfId="0" applyFont="1" applyBorder="1" applyAlignment="1">
      <alignment horizontal="center" vertical="center" shrinkToFit="1"/>
    </xf>
    <xf numFmtId="0" fontId="7" fillId="0" borderId="6" xfId="0" applyFont="1" applyBorder="1" applyAlignment="1">
      <alignment vertical="center" shrinkToFit="1"/>
    </xf>
    <xf numFmtId="0" fontId="7" fillId="0" borderId="28" xfId="0" applyFont="1" applyBorder="1" applyAlignment="1">
      <alignment vertical="center" wrapText="1" shrinkToFit="1"/>
    </xf>
    <xf numFmtId="0" fontId="7" fillId="0" borderId="29" xfId="0" applyFont="1" applyBorder="1" applyAlignment="1">
      <alignment vertical="center" shrinkToFit="1"/>
    </xf>
    <xf numFmtId="0" fontId="7" fillId="0" borderId="40" xfId="0" applyFont="1" applyBorder="1" applyAlignment="1">
      <alignment vertical="center" shrinkToFit="1"/>
    </xf>
    <xf numFmtId="0" fontId="7" fillId="0" borderId="9" xfId="0" applyFont="1" applyBorder="1" applyAlignment="1">
      <alignment vertical="center" shrinkToFit="1"/>
    </xf>
    <xf numFmtId="0" fontId="7" fillId="0" borderId="0" xfId="0" applyFont="1">
      <alignment vertical="center"/>
    </xf>
    <xf numFmtId="0" fontId="22" fillId="0" borderId="0" xfId="0" applyFont="1" applyAlignment="1">
      <alignment vertical="center" shrinkToFit="1"/>
    </xf>
    <xf numFmtId="0" fontId="0" fillId="0" borderId="5" xfId="0" applyBorder="1" applyAlignment="1">
      <alignment vertical="center" wrapText="1" shrinkToFit="1"/>
    </xf>
    <xf numFmtId="0" fontId="2" fillId="0" borderId="6" xfId="0" applyFont="1" applyBorder="1" applyAlignment="1">
      <alignment horizontal="left" vertical="center" shrinkToFit="1"/>
    </xf>
    <xf numFmtId="0" fontId="0" fillId="0" borderId="6" xfId="0" applyBorder="1">
      <alignment vertical="center"/>
    </xf>
    <xf numFmtId="0" fontId="0" fillId="0" borderId="35" xfId="0" applyBorder="1" applyAlignment="1">
      <alignment vertical="center" wrapText="1" shrinkToFit="1"/>
    </xf>
    <xf numFmtId="0" fontId="0" fillId="0" borderId="16" xfId="0" applyBorder="1">
      <alignment vertical="center"/>
    </xf>
    <xf numFmtId="0" fontId="0" fillId="0" borderId="46" xfId="0" applyBorder="1">
      <alignment vertical="center"/>
    </xf>
    <xf numFmtId="0" fontId="0" fillId="0" borderId="45" xfId="0" applyBorder="1" applyAlignment="1">
      <alignment horizontal="center" vertical="center"/>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45" xfId="0" applyBorder="1">
      <alignment vertical="center"/>
    </xf>
    <xf numFmtId="0" fontId="0" fillId="0" borderId="45" xfId="0" applyBorder="1" applyAlignment="1">
      <alignment vertical="center" wrapText="1"/>
    </xf>
    <xf numFmtId="0" fontId="0" fillId="0" borderId="29" xfId="0" applyBorder="1">
      <alignment vertical="center"/>
    </xf>
    <xf numFmtId="0" fontId="0" fillId="0" borderId="9" xfId="0" applyBorder="1">
      <alignment vertical="center"/>
    </xf>
    <xf numFmtId="0" fontId="0" fillId="0" borderId="149" xfId="0" applyBorder="1" applyAlignment="1">
      <alignment vertical="center" wrapText="1" shrinkToFit="1"/>
    </xf>
    <xf numFmtId="0" fontId="0" fillId="0" borderId="150" xfId="0" applyBorder="1" applyAlignment="1">
      <alignment vertical="center" shrinkToFit="1"/>
    </xf>
    <xf numFmtId="0" fontId="0" fillId="0" borderId="150" xfId="0" applyBorder="1">
      <alignment vertical="center"/>
    </xf>
    <xf numFmtId="0" fontId="0" fillId="0" borderId="151" xfId="0" applyBorder="1">
      <alignment vertical="center"/>
    </xf>
    <xf numFmtId="0" fontId="0" fillId="0" borderId="30" xfId="0" applyBorder="1" applyAlignment="1">
      <alignment horizontal="right" vertical="center"/>
    </xf>
    <xf numFmtId="0" fontId="0" fillId="0" borderId="151" xfId="0" applyBorder="1" applyAlignment="1">
      <alignment vertical="center" shrinkToFit="1"/>
    </xf>
    <xf numFmtId="0" fontId="0" fillId="7" borderId="35" xfId="0" applyFill="1" applyBorder="1" applyAlignment="1">
      <alignment vertical="center" shrinkToFit="1"/>
    </xf>
    <xf numFmtId="0" fontId="13" fillId="6" borderId="0" xfId="0" applyFont="1" applyFill="1" applyProtection="1">
      <alignment vertical="center"/>
      <protection locked="0"/>
    </xf>
    <xf numFmtId="0" fontId="0" fillId="6" borderId="0" xfId="0" applyFill="1" applyProtection="1">
      <alignment vertical="center"/>
      <protection locked="0"/>
    </xf>
    <xf numFmtId="0" fontId="0" fillId="8" borderId="0" xfId="0" applyFill="1" applyProtection="1">
      <alignment vertical="center"/>
      <protection locked="0"/>
    </xf>
    <xf numFmtId="0" fontId="0" fillId="8" borderId="0" xfId="0" applyFill="1" applyAlignment="1" applyProtection="1">
      <alignment vertical="center" wrapText="1"/>
      <protection locked="0"/>
    </xf>
    <xf numFmtId="0" fontId="0" fillId="8" borderId="0" xfId="0" applyFill="1" applyAlignment="1" applyProtection="1">
      <alignment horizontal="left" vertical="center" wrapText="1"/>
      <protection locked="0"/>
    </xf>
    <xf numFmtId="0" fontId="0" fillId="9" borderId="0" xfId="0" applyFill="1" applyProtection="1">
      <alignment vertical="center"/>
      <protection locked="0"/>
    </xf>
    <xf numFmtId="0" fontId="20" fillId="8" borderId="0" xfId="2" applyFill="1" applyProtection="1">
      <alignment vertical="center"/>
      <protection locked="0"/>
    </xf>
    <xf numFmtId="0" fontId="20" fillId="9" borderId="0" xfId="2" applyFill="1" applyProtection="1">
      <alignment vertical="center"/>
      <protection locked="0"/>
    </xf>
    <xf numFmtId="0" fontId="20" fillId="9" borderId="0" xfId="2" applyFill="1" applyAlignment="1" applyProtection="1">
      <alignment horizontal="center" vertical="center"/>
      <protection locked="0"/>
    </xf>
    <xf numFmtId="0" fontId="14" fillId="0" borderId="0" xfId="0" applyFont="1" applyProtection="1">
      <alignment vertical="center"/>
      <protection locked="0"/>
    </xf>
    <xf numFmtId="0" fontId="0" fillId="7" borderId="148" xfId="0" applyFill="1" applyBorder="1" applyAlignment="1" applyProtection="1">
      <alignment horizontal="center" vertical="center"/>
      <protection locked="0"/>
    </xf>
    <xf numFmtId="0" fontId="20" fillId="0" borderId="0" xfId="2" applyProtection="1">
      <alignmen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1" xfId="0" applyBorder="1" applyAlignment="1">
      <alignment horizontal="center" vertical="center"/>
    </xf>
    <xf numFmtId="0" fontId="23" fillId="0" borderId="0" xfId="0" applyFont="1" applyAlignment="1">
      <alignment horizontal="center" vertical="center" wrapText="1"/>
    </xf>
    <xf numFmtId="0" fontId="2" fillId="0" borderId="18" xfId="0" applyFont="1" applyBorder="1" applyAlignment="1">
      <alignment vertical="center" shrinkToFit="1"/>
    </xf>
    <xf numFmtId="0" fontId="2" fillId="0" borderId="18" xfId="0" applyFont="1" applyBorder="1" applyAlignment="1">
      <alignment horizontal="center" vertical="center" shrinkToFit="1"/>
    </xf>
    <xf numFmtId="0" fontId="2" fillId="0" borderId="159" xfId="0" applyFont="1" applyBorder="1" applyAlignment="1">
      <alignment horizontal="center" vertical="center" shrinkToFit="1"/>
    </xf>
    <xf numFmtId="0" fontId="0" fillId="7" borderId="0" xfId="0" applyFill="1">
      <alignment vertical="center"/>
    </xf>
    <xf numFmtId="0" fontId="0" fillId="0" borderId="8" xfId="0" applyBorder="1" applyAlignment="1" applyProtection="1">
      <alignment horizontal="center" vertical="center"/>
      <protection locked="0"/>
    </xf>
    <xf numFmtId="0" fontId="7" fillId="0" borderId="0" xfId="0" applyFont="1" applyAlignment="1">
      <alignment vertical="top" wrapText="1"/>
    </xf>
    <xf numFmtId="0" fontId="25" fillId="0" borderId="163" xfId="0" applyFont="1" applyBorder="1" applyAlignment="1">
      <alignment horizontal="center" vertical="center" wrapText="1" shrinkToFit="1"/>
    </xf>
    <xf numFmtId="0" fontId="26" fillId="0" borderId="165" xfId="0" applyFont="1" applyBorder="1" applyAlignment="1">
      <alignment horizontal="center" vertical="center" shrinkToFit="1"/>
    </xf>
    <xf numFmtId="0" fontId="14" fillId="0" borderId="0" xfId="0" applyFont="1">
      <alignment vertical="center"/>
    </xf>
    <xf numFmtId="0" fontId="28" fillId="5" borderId="0" xfId="0" applyFont="1" applyFill="1">
      <alignment vertical="center"/>
    </xf>
    <xf numFmtId="0" fontId="27" fillId="0" borderId="164" xfId="0" applyFont="1" applyBorder="1" applyAlignment="1">
      <alignment horizontal="center" vertical="center" shrinkToFit="1"/>
    </xf>
    <xf numFmtId="0" fontId="27" fillId="0" borderId="166" xfId="0" applyFont="1" applyBorder="1" applyAlignment="1">
      <alignment horizontal="center" vertical="center" shrinkToFit="1"/>
    </xf>
    <xf numFmtId="0" fontId="26" fillId="0" borderId="167" xfId="0" applyFont="1" applyBorder="1" applyAlignment="1">
      <alignment horizontal="center" vertical="center" shrinkToFit="1"/>
    </xf>
    <xf numFmtId="0" fontId="25" fillId="0" borderId="168" xfId="0" applyFont="1" applyBorder="1" applyAlignment="1">
      <alignment horizontal="center" vertical="center" shrinkToFit="1"/>
    </xf>
    <xf numFmtId="0" fontId="25" fillId="0" borderId="172" xfId="0" applyFont="1" applyBorder="1" applyAlignment="1">
      <alignment horizontal="center" vertical="center" shrinkToFit="1"/>
    </xf>
    <xf numFmtId="0" fontId="26" fillId="0" borderId="169" xfId="0" applyFont="1" applyBorder="1" applyAlignment="1">
      <alignment vertical="center" shrinkToFit="1"/>
    </xf>
    <xf numFmtId="0" fontId="26" fillId="0" borderId="170" xfId="0" applyFont="1" applyBorder="1" applyAlignment="1">
      <alignment vertical="center" shrinkToFit="1"/>
    </xf>
    <xf numFmtId="0" fontId="26" fillId="0" borderId="171" xfId="0" applyFont="1" applyBorder="1" applyAlignment="1">
      <alignment vertical="center" shrinkToFit="1"/>
    </xf>
    <xf numFmtId="0" fontId="25" fillId="0" borderId="171" xfId="0" applyFont="1" applyBorder="1" applyAlignment="1">
      <alignment vertical="center" shrinkToFit="1"/>
    </xf>
    <xf numFmtId="0" fontId="25" fillId="0" borderId="170" xfId="0" applyFont="1" applyBorder="1" applyAlignment="1">
      <alignment vertical="center" shrinkToFit="1"/>
    </xf>
    <xf numFmtId="0" fontId="27" fillId="0" borderId="171" xfId="0" applyFont="1" applyBorder="1" applyAlignment="1">
      <alignment vertical="distributed" wrapText="1"/>
    </xf>
    <xf numFmtId="0" fontId="27" fillId="0" borderId="170" xfId="0" applyFont="1" applyBorder="1" applyAlignment="1">
      <alignment vertical="distributed" wrapText="1"/>
    </xf>
    <xf numFmtId="0" fontId="26" fillId="0" borderId="173" xfId="0" applyFont="1" applyBorder="1" applyAlignment="1">
      <alignment vertical="center" shrinkToFit="1"/>
    </xf>
    <xf numFmtId="0" fontId="2" fillId="11" borderId="10" xfId="0" applyFont="1" applyFill="1" applyBorder="1" applyAlignment="1" applyProtection="1">
      <alignment horizontal="left" vertical="center" shrinkToFit="1"/>
      <protection locked="0"/>
    </xf>
    <xf numFmtId="49" fontId="0" fillId="11" borderId="10" xfId="1" applyNumberFormat="1" applyFont="1" applyFill="1" applyBorder="1" applyAlignment="1" applyProtection="1">
      <alignment vertical="center" shrinkToFit="1"/>
      <protection locked="0"/>
    </xf>
    <xf numFmtId="0" fontId="0" fillId="11" borderId="10" xfId="0" applyFill="1" applyBorder="1" applyAlignment="1" applyProtection="1">
      <alignment horizontal="center" vertical="center"/>
      <protection locked="0"/>
    </xf>
    <xf numFmtId="0" fontId="0" fillId="11" borderId="10" xfId="0" applyFill="1" applyBorder="1" applyAlignment="1" applyProtection="1">
      <alignment vertical="center" shrinkToFit="1"/>
      <protection locked="0"/>
    </xf>
    <xf numFmtId="0" fontId="0" fillId="11" borderId="10" xfId="0" applyFill="1" applyBorder="1" applyProtection="1">
      <alignment vertical="center"/>
      <protection locked="0"/>
    </xf>
    <xf numFmtId="0" fontId="0" fillId="11" borderId="0" xfId="0" applyFill="1" applyAlignment="1">
      <alignment horizontal="center" vertical="center"/>
    </xf>
    <xf numFmtId="0" fontId="0" fillId="11" borderId="10" xfId="0" applyFill="1" applyBorder="1" applyAlignment="1" applyProtection="1">
      <alignment horizontal="center" vertical="center" shrinkToFit="1"/>
      <protection locked="0"/>
    </xf>
    <xf numFmtId="0" fontId="0" fillId="11" borderId="33" xfId="0" applyFill="1" applyBorder="1" applyAlignment="1" applyProtection="1">
      <alignment horizontal="center" vertical="center"/>
      <protection locked="0"/>
    </xf>
    <xf numFmtId="0" fontId="0" fillId="11" borderId="51" xfId="0"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0" fillId="11" borderId="21" xfId="0" applyFill="1" applyBorder="1" applyAlignment="1" applyProtection="1">
      <alignment horizontal="center" vertical="center"/>
      <protection locked="0"/>
    </xf>
    <xf numFmtId="0" fontId="0" fillId="11" borderId="126" xfId="0" applyFill="1" applyBorder="1" applyAlignment="1" applyProtection="1">
      <alignment horizontal="center" vertical="center"/>
      <protection locked="0"/>
    </xf>
    <xf numFmtId="0" fontId="0" fillId="11" borderId="22" xfId="0" applyFill="1" applyBorder="1" applyAlignment="1" applyProtection="1">
      <alignment horizontal="center" vertical="center"/>
      <protection locked="0"/>
    </xf>
    <xf numFmtId="0" fontId="0" fillId="11" borderId="33" xfId="0" applyFill="1" applyBorder="1" applyAlignment="1" applyProtection="1">
      <alignment horizontal="center" vertical="center" shrinkToFit="1"/>
      <protection locked="0"/>
    </xf>
    <xf numFmtId="0" fontId="0" fillId="11" borderId="51" xfId="0" applyFill="1" applyBorder="1" applyAlignment="1" applyProtection="1">
      <alignment horizontal="center" vertical="center" shrinkToFit="1"/>
      <protection locked="0"/>
    </xf>
    <xf numFmtId="0" fontId="0" fillId="11" borderId="34" xfId="0" applyFill="1" applyBorder="1" applyAlignment="1" applyProtection="1">
      <alignment horizontal="center" vertical="center" shrinkToFit="1"/>
      <protection locked="0"/>
    </xf>
    <xf numFmtId="0" fontId="0" fillId="11" borderId="38" xfId="0" applyFill="1" applyBorder="1" applyAlignment="1" applyProtection="1">
      <alignment horizontal="center" vertical="center" shrinkToFit="1"/>
      <protection locked="0"/>
    </xf>
    <xf numFmtId="0" fontId="0" fillId="11" borderId="144" xfId="0" applyFill="1" applyBorder="1" applyAlignment="1" applyProtection="1">
      <alignment horizontal="center" vertical="center" shrinkToFit="1"/>
      <protection locked="0"/>
    </xf>
    <xf numFmtId="0" fontId="0" fillId="11" borderId="8" xfId="0" applyFill="1" applyBorder="1" applyAlignment="1" applyProtection="1">
      <alignment horizontal="center" vertical="center" shrinkToFit="1"/>
      <protection locked="0"/>
    </xf>
    <xf numFmtId="0" fontId="0" fillId="10" borderId="0" xfId="0" applyFill="1" applyAlignment="1">
      <alignment horizontal="center" vertical="center"/>
    </xf>
    <xf numFmtId="0" fontId="0" fillId="10" borderId="0" xfId="0" applyFill="1" applyAlignment="1">
      <alignment vertical="center" shrinkToFit="1"/>
    </xf>
    <xf numFmtId="0" fontId="0" fillId="10" borderId="10" xfId="0" applyFill="1" applyBorder="1" applyAlignment="1">
      <alignment vertical="center" shrinkToFit="1"/>
    </xf>
    <xf numFmtId="0" fontId="0" fillId="10" borderId="10" xfId="0" applyFill="1" applyBorder="1" applyAlignment="1">
      <alignment horizontal="center" vertical="center"/>
    </xf>
    <xf numFmtId="0" fontId="0" fillId="10" borderId="45" xfId="0" applyFill="1" applyBorder="1">
      <alignment vertical="center"/>
    </xf>
    <xf numFmtId="0" fontId="0" fillId="10" borderId="10" xfId="0" applyFill="1" applyBorder="1">
      <alignment vertical="center"/>
    </xf>
    <xf numFmtId="0" fontId="28" fillId="0" borderId="0" xfId="0" applyFont="1" applyProtection="1">
      <alignment vertical="center"/>
      <protection locked="0"/>
    </xf>
    <xf numFmtId="0" fontId="0" fillId="0" borderId="21" xfId="0" applyBorder="1" applyAlignment="1">
      <alignment horizontal="center" vertical="center"/>
    </xf>
    <xf numFmtId="0" fontId="0" fillId="4" borderId="54" xfId="0" applyFill="1" applyBorder="1" applyAlignment="1">
      <alignment horizontal="center" vertical="center"/>
    </xf>
    <xf numFmtId="0" fontId="0" fillId="0" borderId="54" xfId="0" applyBorder="1" applyProtection="1">
      <alignment vertical="center"/>
      <protection locked="0"/>
    </xf>
    <xf numFmtId="0" fontId="0" fillId="0" borderId="54" xfId="0" applyBorder="1" applyAlignment="1" applyProtection="1">
      <alignment vertical="center" shrinkToFit="1"/>
      <protection locked="0"/>
    </xf>
    <xf numFmtId="0" fontId="0" fillId="0" borderId="5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11" borderId="28" xfId="0" applyFill="1" applyBorder="1" applyAlignment="1">
      <alignment horizontal="center" vertical="center"/>
    </xf>
    <xf numFmtId="0" fontId="0" fillId="5" borderId="0" xfId="0" applyFill="1" applyAlignment="1">
      <alignment horizontal="left" vertical="center" wrapText="1"/>
    </xf>
    <xf numFmtId="0" fontId="0" fillId="0" borderId="15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0" fillId="0" borderId="156"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157" xfId="0"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52" xfId="0" applyFont="1" applyBorder="1" applyAlignment="1" applyProtection="1">
      <alignment horizontal="center" vertical="center"/>
      <protection locked="0"/>
    </xf>
    <xf numFmtId="0" fontId="1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4" borderId="54" xfId="0" applyFill="1" applyBorder="1" applyAlignment="1">
      <alignment horizontal="center" vertical="center"/>
    </xf>
    <xf numFmtId="0" fontId="0" fillId="4" borderId="142" xfId="0" applyFill="1"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10" borderId="34" xfId="0" applyFill="1" applyBorder="1" applyAlignment="1">
      <alignment horizontal="center" vertical="center"/>
    </xf>
    <xf numFmtId="0" fontId="0" fillId="10" borderId="22" xfId="0" applyFill="1" applyBorder="1" applyAlignment="1">
      <alignment horizontal="center" vertical="center"/>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10" borderId="45" xfId="0" applyFill="1" applyBorder="1" applyAlignment="1">
      <alignment horizontal="center" vertical="center"/>
    </xf>
    <xf numFmtId="0" fontId="0" fillId="10" borderId="46" xfId="0" applyFill="1"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153" xfId="0" applyBorder="1" applyAlignment="1">
      <alignment horizontal="center" vertical="center" shrinkToFit="1"/>
    </xf>
    <xf numFmtId="0" fontId="30" fillId="0" borderId="0" xfId="0" applyFont="1" applyAlignment="1">
      <alignment horizontal="center" vertical="center"/>
    </xf>
    <xf numFmtId="0" fontId="19" fillId="0" borderId="0" xfId="0" applyFont="1" applyAlignment="1">
      <alignment horizontal="left" vertical="center" wrapText="1"/>
    </xf>
    <xf numFmtId="0" fontId="0" fillId="0" borderId="137" xfId="0" applyBorder="1" applyAlignment="1">
      <alignment horizontal="center" vertical="center" shrinkToFit="1"/>
    </xf>
    <xf numFmtId="0" fontId="0" fillId="0" borderId="136" xfId="0" applyBorder="1" applyAlignment="1">
      <alignment horizontal="center" vertical="center" shrinkToFit="1"/>
    </xf>
    <xf numFmtId="0" fontId="0" fillId="11" borderId="11" xfId="0" applyFill="1" applyBorder="1" applyAlignment="1" applyProtection="1">
      <alignment horizontal="center" vertical="center" shrinkToFit="1"/>
      <protection locked="0"/>
    </xf>
    <xf numFmtId="0" fontId="0" fillId="11" borderId="13" xfId="0" applyFill="1" applyBorder="1" applyAlignment="1" applyProtection="1">
      <alignment horizontal="center" vertical="center" shrinkToFit="1"/>
      <protection locked="0"/>
    </xf>
    <xf numFmtId="0" fontId="2" fillId="0" borderId="92" xfId="0" applyFont="1" applyBorder="1" applyAlignment="1">
      <alignment horizontal="center" vertical="center" shrinkToFit="1"/>
    </xf>
    <xf numFmtId="0" fontId="2" fillId="0" borderId="75" xfId="0" applyFont="1" applyBorder="1" applyAlignment="1">
      <alignment horizontal="center" vertical="center" shrinkToFit="1"/>
    </xf>
    <xf numFmtId="0" fontId="2" fillId="0" borderId="93" xfId="0"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94" xfId="0" applyNumberFormat="1" applyFont="1" applyBorder="1" applyAlignment="1">
      <alignment horizontal="center" vertical="center" shrinkToFit="1"/>
    </xf>
    <xf numFmtId="176" fontId="2" fillId="0" borderId="28" xfId="0" applyNumberFormat="1" applyFont="1" applyBorder="1" applyAlignment="1">
      <alignment horizontal="center" vertical="center" shrinkToFit="1"/>
    </xf>
    <xf numFmtId="176" fontId="2" fillId="0" borderId="31"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1"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79" xfId="0" applyNumberFormat="1" applyFont="1" applyBorder="1" applyAlignment="1">
      <alignment horizontal="center" vertical="center" shrinkToFit="1"/>
    </xf>
    <xf numFmtId="176" fontId="2" fillId="0" borderId="80" xfId="0" applyNumberFormat="1" applyFont="1" applyBorder="1" applyAlignment="1">
      <alignment horizontal="center" vertical="center" shrinkToFit="1"/>
    </xf>
    <xf numFmtId="176" fontId="2" fillId="0" borderId="81" xfId="0" applyNumberFormat="1" applyFont="1" applyBorder="1" applyAlignment="1">
      <alignment horizontal="center" vertical="center" shrinkToFit="1"/>
    </xf>
    <xf numFmtId="176" fontId="2" fillId="0" borderId="89" xfId="0" applyNumberFormat="1" applyFont="1" applyBorder="1" applyAlignment="1">
      <alignment horizontal="center" vertical="center" shrinkToFit="1"/>
    </xf>
    <xf numFmtId="176" fontId="2" fillId="0" borderId="90" xfId="0" applyNumberFormat="1" applyFont="1" applyBorder="1" applyAlignment="1">
      <alignment horizontal="center" vertical="center" shrinkToFit="1"/>
    </xf>
    <xf numFmtId="176" fontId="2" fillId="0" borderId="91" xfId="0" applyNumberFormat="1"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98" xfId="0" applyFont="1" applyBorder="1" applyAlignment="1">
      <alignment horizontal="center" vertical="center" shrinkToFit="1"/>
    </xf>
    <xf numFmtId="176" fontId="2" fillId="0" borderId="45" xfId="0" applyNumberFormat="1" applyFont="1" applyBorder="1" applyAlignment="1">
      <alignment horizontal="center" vertical="center" shrinkToFit="1"/>
    </xf>
    <xf numFmtId="176" fontId="2" fillId="0" borderId="73" xfId="0" applyNumberFormat="1" applyFont="1" applyBorder="1" applyAlignment="1">
      <alignment horizontal="center" vertical="center" shrinkToFit="1"/>
    </xf>
    <xf numFmtId="176" fontId="2" fillId="0" borderId="30"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176" fontId="2" fillId="0" borderId="35" xfId="0" applyNumberFormat="1" applyFont="1" applyBorder="1" applyAlignment="1">
      <alignment horizontal="center" vertical="center" shrinkToFit="1"/>
    </xf>
    <xf numFmtId="176" fontId="2" fillId="0" borderId="77"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27" xfId="0" applyNumberFormat="1" applyFont="1" applyBorder="1" applyAlignment="1">
      <alignment horizontal="center" vertical="center" shrinkToFit="1"/>
    </xf>
    <xf numFmtId="176" fontId="2" fillId="0" borderId="86" xfId="0" applyNumberFormat="1" applyFont="1" applyBorder="1" applyAlignment="1">
      <alignment horizontal="center" vertical="center" shrinkToFit="1"/>
    </xf>
    <xf numFmtId="176" fontId="2" fillId="0" borderId="87" xfId="0" applyNumberFormat="1" applyFont="1" applyBorder="1" applyAlignment="1">
      <alignment horizontal="center" vertical="center" shrinkToFit="1"/>
    </xf>
    <xf numFmtId="176" fontId="2" fillId="0" borderId="88" xfId="0" applyNumberFormat="1" applyFont="1" applyBorder="1" applyAlignment="1">
      <alignment horizontal="center" vertical="center" shrinkToFit="1"/>
    </xf>
    <xf numFmtId="0" fontId="2" fillId="0" borderId="76" xfId="0"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0" borderId="29"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82" xfId="0" applyNumberFormat="1" applyFont="1" applyBorder="1" applyAlignment="1">
      <alignment horizontal="center" vertical="center" shrinkToFit="1"/>
    </xf>
    <xf numFmtId="176" fontId="2" fillId="0" borderId="83" xfId="0" applyNumberFormat="1" applyFont="1" applyBorder="1" applyAlignment="1">
      <alignment horizontal="center" vertical="center" shrinkToFit="1"/>
    </xf>
    <xf numFmtId="176" fontId="2" fillId="0" borderId="84" xfId="0" applyNumberFormat="1"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74" xfId="0" applyFont="1" applyBorder="1" applyAlignment="1">
      <alignment horizontal="center" vertical="center" shrinkToFit="1"/>
    </xf>
    <xf numFmtId="176" fontId="2" fillId="0" borderId="85" xfId="0" applyNumberFormat="1" applyFont="1" applyBorder="1" applyAlignment="1">
      <alignment horizontal="center" vertical="center" shrinkToFit="1"/>
    </xf>
    <xf numFmtId="176" fontId="2" fillId="0" borderId="105" xfId="0" applyNumberFormat="1" applyFont="1" applyBorder="1" applyAlignment="1">
      <alignment horizontal="center" vertical="center" shrinkToFit="1"/>
    </xf>
    <xf numFmtId="176" fontId="2" fillId="0" borderId="106" xfId="0" applyNumberFormat="1" applyFont="1" applyBorder="1" applyAlignment="1">
      <alignment horizontal="center" vertical="center" shrinkToFit="1"/>
    </xf>
    <xf numFmtId="176" fontId="2" fillId="0" borderId="107" xfId="0" applyNumberFormat="1" applyFont="1" applyBorder="1" applyAlignment="1">
      <alignment horizontal="center" vertical="center" shrinkToFit="1"/>
    </xf>
    <xf numFmtId="0" fontId="2" fillId="0" borderId="104" xfId="0" applyFont="1" applyBorder="1" applyAlignment="1">
      <alignment horizontal="center" vertical="center" shrinkToFit="1"/>
    </xf>
    <xf numFmtId="176" fontId="2" fillId="0" borderId="72" xfId="0" applyNumberFormat="1" applyFont="1" applyBorder="1" applyAlignment="1">
      <alignment horizontal="center" vertical="center" shrinkToFit="1"/>
    </xf>
    <xf numFmtId="176" fontId="2" fillId="0" borderId="24" xfId="0" applyNumberFormat="1" applyFont="1" applyBorder="1" applyAlignment="1">
      <alignment horizontal="center" vertical="center" shrinkToFit="1"/>
    </xf>
    <xf numFmtId="176" fontId="2" fillId="0" borderId="78"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176" fontId="2" fillId="0" borderId="100" xfId="0" applyNumberFormat="1" applyFont="1" applyBorder="1" applyAlignment="1">
      <alignment horizontal="center" vertical="center" shrinkToFit="1"/>
    </xf>
    <xf numFmtId="176" fontId="2" fillId="0" borderId="101" xfId="0" applyNumberFormat="1" applyFont="1" applyBorder="1" applyAlignment="1">
      <alignment horizontal="center" vertical="center" shrinkToFit="1"/>
    </xf>
    <xf numFmtId="176" fontId="2" fillId="0" borderId="102"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6" xfId="0" applyFont="1" applyBorder="1" applyAlignment="1">
      <alignment horizontal="center" vertical="center" shrinkToFit="1"/>
    </xf>
    <xf numFmtId="176" fontId="2" fillId="0" borderId="103" xfId="0" applyNumberFormat="1" applyFont="1" applyBorder="1" applyAlignment="1">
      <alignment horizontal="center" vertical="center" shrinkToFit="1"/>
    </xf>
    <xf numFmtId="176" fontId="2" fillId="0" borderId="23"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64" xfId="0" applyFont="1" applyBorder="1" applyAlignment="1">
      <alignment horizontal="center" vertical="center" textRotation="255" shrinkToFit="1"/>
    </xf>
    <xf numFmtId="0" fontId="2" fillId="0" borderId="65" xfId="0" applyFont="1" applyBorder="1" applyAlignment="1">
      <alignment horizontal="center" vertical="center" textRotation="255" shrinkToFit="1"/>
    </xf>
    <xf numFmtId="0" fontId="2" fillId="0" borderId="62"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66" xfId="0" applyFont="1" applyBorder="1" applyAlignment="1">
      <alignment horizontal="center" vertical="center" textRotation="255" shrinkToFit="1"/>
    </xf>
    <xf numFmtId="0" fontId="2" fillId="0" borderId="67" xfId="0" applyFont="1" applyBorder="1" applyAlignment="1">
      <alignment horizontal="center" vertical="center" textRotation="255" shrinkToFit="1"/>
    </xf>
    <xf numFmtId="0" fontId="2" fillId="0" borderId="17"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62"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63"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9" xfId="0" applyFont="1" applyBorder="1" applyAlignment="1">
      <alignment horizontal="center" vertical="center" shrinkToFit="1"/>
    </xf>
    <xf numFmtId="176" fontId="2" fillId="0" borderId="57"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6" xfId="0" applyNumberFormat="1" applyFont="1" applyBorder="1" applyAlignment="1">
      <alignment horizontal="left" vertical="center" shrinkToFit="1"/>
    </xf>
    <xf numFmtId="0" fontId="5" fillId="0" borderId="0" xfId="0" applyFont="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center" vertical="top" shrinkToFit="1"/>
    </xf>
    <xf numFmtId="0" fontId="5" fillId="0" borderId="0" xfId="0" applyFont="1" applyAlignment="1">
      <alignment horizontal="left"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176" fontId="2" fillId="0" borderId="60"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110" xfId="0" applyNumberFormat="1" applyFont="1" applyBorder="1" applyAlignment="1">
      <alignment horizontal="center" vertical="center" shrinkToFit="1"/>
    </xf>
    <xf numFmtId="176" fontId="2" fillId="0" borderId="42" xfId="0" applyNumberFormat="1"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176" fontId="5" fillId="0" borderId="0" xfId="0" applyNumberFormat="1" applyFont="1" applyAlignment="1">
      <alignment horizontal="center" vertical="center" shrinkToFit="1"/>
    </xf>
    <xf numFmtId="0" fontId="2" fillId="0" borderId="158"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0" xfId="0" applyFont="1" applyBorder="1" applyAlignment="1">
      <alignment horizontal="center" vertical="center" shrinkToFit="1"/>
    </xf>
    <xf numFmtId="0" fontId="2" fillId="0" borderId="162" xfId="0" applyFont="1" applyBorder="1" applyAlignment="1">
      <alignment horizontal="center" vertical="center" wrapText="1" shrinkToFit="1"/>
    </xf>
    <xf numFmtId="0" fontId="2" fillId="0" borderId="11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61" xfId="0" applyFont="1" applyBorder="1" applyAlignment="1">
      <alignment horizontal="left" vertical="center" indent="1" shrinkToFit="1"/>
    </xf>
    <xf numFmtId="0" fontId="2" fillId="0" borderId="39" xfId="0" applyFont="1" applyBorder="1" applyAlignment="1">
      <alignment horizontal="left" vertical="center" indent="1" shrinkToFit="1"/>
    </xf>
    <xf numFmtId="0" fontId="2" fillId="0" borderId="19" xfId="0" applyFont="1" applyBorder="1" applyAlignment="1">
      <alignment horizontal="left" vertical="center" indent="1" shrinkToFit="1"/>
    </xf>
    <xf numFmtId="0" fontId="2" fillId="0" borderId="103" xfId="0" applyFont="1" applyBorder="1" applyAlignment="1">
      <alignment horizontal="left" vertical="center" indent="1" shrinkToFit="1"/>
    </xf>
    <xf numFmtId="0" fontId="2" fillId="0" borderId="23" xfId="0" applyFont="1" applyBorder="1" applyAlignment="1">
      <alignment horizontal="left" vertical="center" indent="1" shrinkToFit="1"/>
    </xf>
    <xf numFmtId="0" fontId="2" fillId="0" borderId="37" xfId="0" applyFont="1" applyBorder="1" applyAlignment="1">
      <alignment horizontal="left" vertical="center" indent="1" shrinkToFit="1"/>
    </xf>
    <xf numFmtId="0" fontId="2" fillId="0" borderId="10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24" xfId="0" applyFont="1" applyBorder="1" applyAlignment="1">
      <alignment horizontal="center" vertical="center" shrinkToFit="1"/>
    </xf>
    <xf numFmtId="0" fontId="6" fillId="0" borderId="0" xfId="0" applyFont="1" applyAlignment="1">
      <alignment horizontal="center" vertical="top" shrinkToFit="1"/>
    </xf>
    <xf numFmtId="0" fontId="5" fillId="0" borderId="17" xfId="0" applyFont="1" applyBorder="1" applyAlignment="1">
      <alignment horizontal="left"/>
    </xf>
    <xf numFmtId="176" fontId="2" fillId="0" borderId="0" xfId="0" applyNumberFormat="1" applyFont="1" applyAlignment="1">
      <alignment vertical="center" shrinkToFit="1"/>
    </xf>
    <xf numFmtId="176" fontId="2" fillId="0" borderId="35" xfId="0" applyNumberFormat="1" applyFont="1" applyBorder="1" applyAlignment="1">
      <alignment vertical="center" shrinkToFit="1"/>
    </xf>
    <xf numFmtId="176" fontId="2" fillId="0" borderId="40" xfId="0" applyNumberFormat="1" applyFont="1" applyBorder="1" applyAlignment="1">
      <alignment vertical="center" shrinkToFit="1"/>
    </xf>
    <xf numFmtId="176" fontId="2" fillId="0" borderId="78" xfId="0" applyNumberFormat="1" applyFont="1" applyBorder="1" applyAlignment="1">
      <alignment vertical="center" shrinkToFit="1"/>
    </xf>
    <xf numFmtId="176" fontId="2" fillId="0" borderId="75" xfId="0" applyNumberFormat="1" applyFont="1" applyBorder="1" applyAlignment="1">
      <alignment horizontal="center" vertical="center" shrinkToFit="1"/>
    </xf>
    <xf numFmtId="176" fontId="2" fillId="0" borderId="76" xfId="0" applyNumberFormat="1" applyFont="1" applyBorder="1" applyAlignment="1">
      <alignment horizontal="center" vertical="center" shrinkToFit="1"/>
    </xf>
    <xf numFmtId="0" fontId="2" fillId="0" borderId="123" xfId="0" applyFont="1" applyBorder="1" applyAlignment="1">
      <alignment horizontal="center" vertical="center" shrinkToFit="1"/>
    </xf>
    <xf numFmtId="0" fontId="0" fillId="0" borderId="118" xfId="0" applyBorder="1">
      <alignment vertical="center"/>
    </xf>
    <xf numFmtId="176" fontId="2" fillId="0" borderId="1" xfId="0" applyNumberFormat="1" applyFont="1" applyBorder="1" applyAlignment="1">
      <alignment vertical="center" shrinkToFit="1"/>
    </xf>
    <xf numFmtId="0" fontId="0" fillId="0" borderId="75" xfId="0" applyBorder="1" applyAlignment="1">
      <alignment horizontal="center" vertical="center" shrinkToFit="1"/>
    </xf>
    <xf numFmtId="0" fontId="0" fillId="0" borderId="120" xfId="0" applyBorder="1" applyAlignment="1">
      <alignment horizontal="center" vertical="center"/>
    </xf>
    <xf numFmtId="0" fontId="0" fillId="0" borderId="35" xfId="0" applyBorder="1" applyAlignment="1">
      <alignment horizontal="center" vertical="center"/>
    </xf>
    <xf numFmtId="0" fontId="0" fillId="0" borderId="121" xfId="0" applyBorder="1" applyAlignment="1">
      <alignment horizontal="center" vertical="center"/>
    </xf>
    <xf numFmtId="0" fontId="0" fillId="0" borderId="40" xfId="0" applyBorder="1" applyAlignment="1">
      <alignment horizontal="center" vertical="center"/>
    </xf>
    <xf numFmtId="0" fontId="0" fillId="0" borderId="122" xfId="0" applyBorder="1" applyAlignment="1">
      <alignment horizontal="center" vertical="center"/>
    </xf>
    <xf numFmtId="0" fontId="0" fillId="0" borderId="99" xfId="0" applyBorder="1" applyAlignment="1">
      <alignment horizontal="center" vertical="center"/>
    </xf>
    <xf numFmtId="176" fontId="2" fillId="0" borderId="92" xfId="0" applyNumberFormat="1" applyFont="1" applyBorder="1" applyAlignment="1">
      <alignment horizontal="center" vertical="center" shrinkToFit="1"/>
    </xf>
    <xf numFmtId="0" fontId="0" fillId="0" borderId="76" xfId="0" applyBorder="1" applyAlignment="1">
      <alignment horizontal="center" vertical="center" shrinkToFit="1"/>
    </xf>
    <xf numFmtId="0" fontId="0" fillId="0" borderId="112" xfId="0" applyBorder="1" applyAlignment="1">
      <alignment horizontal="center" vertical="center"/>
    </xf>
    <xf numFmtId="0" fontId="0" fillId="0" borderId="78" xfId="0" applyBorder="1" applyAlignment="1">
      <alignment horizontal="center" vertical="center"/>
    </xf>
    <xf numFmtId="0" fontId="0" fillId="0" borderId="113" xfId="0"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left" vertical="top" wrapText="1"/>
    </xf>
    <xf numFmtId="176" fontId="2" fillId="0" borderId="93" xfId="0" applyNumberFormat="1" applyFont="1" applyBorder="1" applyAlignment="1">
      <alignment horizontal="center" vertical="center" shrinkToFit="1"/>
    </xf>
    <xf numFmtId="176" fontId="2" fillId="0" borderId="74" xfId="0" applyNumberFormat="1" applyFont="1" applyBorder="1" applyAlignment="1">
      <alignment horizontal="center" vertical="center" shrinkToFit="1"/>
    </xf>
    <xf numFmtId="0" fontId="0" fillId="0" borderId="61" xfId="0" applyBorder="1" applyAlignment="1">
      <alignment horizontal="center" vertical="center"/>
    </xf>
    <xf numFmtId="0" fontId="0" fillId="0" borderId="39" xfId="0" applyBorder="1" applyAlignment="1">
      <alignment horizontal="center" vertical="center"/>
    </xf>
    <xf numFmtId="0" fontId="0" fillId="0" borderId="19" xfId="0" applyBorder="1" applyAlignment="1">
      <alignment horizontal="center" vertical="center"/>
    </xf>
    <xf numFmtId="0" fontId="0" fillId="0" borderId="92" xfId="0" applyBorder="1" applyAlignment="1">
      <alignment horizontal="center" vertical="center" shrinkToFit="1"/>
    </xf>
    <xf numFmtId="0" fontId="0" fillId="0" borderId="125" xfId="0" applyBorder="1" applyAlignment="1">
      <alignment horizontal="center" vertical="center" shrinkToFit="1"/>
    </xf>
    <xf numFmtId="0" fontId="2" fillId="0" borderId="17" xfId="0" applyFont="1" applyBorder="1" applyAlignment="1">
      <alignment horizontal="left" vertical="center" shrinkToFit="1"/>
    </xf>
    <xf numFmtId="0" fontId="2" fillId="0" borderId="0" xfId="0" applyFont="1" applyAlignment="1">
      <alignment horizontal="left" vertical="center" shrinkToFit="1"/>
    </xf>
    <xf numFmtId="0" fontId="26" fillId="0" borderId="166" xfId="0" applyFont="1" applyBorder="1" applyAlignment="1">
      <alignment horizontal="center" vertical="center" shrinkToFit="1"/>
    </xf>
    <xf numFmtId="0" fontId="26" fillId="0" borderId="163" xfId="0" applyFont="1" applyBorder="1" applyAlignment="1">
      <alignment horizontal="center" vertical="center" shrinkToFit="1"/>
    </xf>
    <xf numFmtId="0" fontId="26" fillId="0" borderId="174" xfId="0" applyFont="1" applyBorder="1" applyAlignment="1">
      <alignment horizontal="center" vertical="center" shrinkToFit="1"/>
    </xf>
    <xf numFmtId="0" fontId="2" fillId="0" borderId="162" xfId="0" applyFont="1" applyBorder="1" applyAlignment="1">
      <alignment horizontal="center" vertical="center" shrinkToFit="1"/>
    </xf>
    <xf numFmtId="0" fontId="2" fillId="0" borderId="122" xfId="0" applyFont="1" applyBorder="1" applyAlignment="1">
      <alignment horizontal="center" vertical="center" shrinkToFit="1"/>
    </xf>
    <xf numFmtId="0" fontId="0" fillId="0" borderId="62" xfId="0" applyBorder="1" applyAlignment="1">
      <alignment horizontal="center" vertical="center" shrinkToFit="1"/>
    </xf>
    <xf numFmtId="0" fontId="0" fillId="0" borderId="69" xfId="0" applyBorder="1" applyAlignment="1">
      <alignment horizontal="center" vertical="center" shrinkToFit="1"/>
    </xf>
    <xf numFmtId="0" fontId="25" fillId="0" borderId="161" xfId="0" applyFont="1" applyBorder="1" applyAlignment="1">
      <alignment horizontal="center" vertical="center" wrapText="1" shrinkToFit="1"/>
    </xf>
    <xf numFmtId="0" fontId="25" fillId="0" borderId="17" xfId="0" applyFont="1" applyBorder="1" applyAlignment="1">
      <alignment horizontal="center" vertical="center" wrapText="1" shrinkToFit="1"/>
    </xf>
    <xf numFmtId="0" fontId="25" fillId="0" borderId="63" xfId="0" applyFont="1" applyBorder="1" applyAlignment="1">
      <alignment horizontal="center" vertical="center" wrapText="1" shrinkToFit="1"/>
    </xf>
    <xf numFmtId="0" fontId="27" fillId="0" borderId="163" xfId="0" applyFont="1" applyBorder="1" applyAlignment="1">
      <alignment horizontal="center" vertical="distributed"/>
    </xf>
    <xf numFmtId="0" fontId="27" fillId="0" borderId="166" xfId="0" applyFont="1" applyBorder="1" applyAlignment="1">
      <alignment horizontal="center" vertical="distributed" wrapText="1"/>
    </xf>
    <xf numFmtId="0" fontId="27" fillId="0" borderId="163" xfId="0" applyFont="1" applyBorder="1" applyAlignment="1">
      <alignment horizontal="center" vertical="distributed" wrapText="1"/>
    </xf>
    <xf numFmtId="0" fontId="26" fillId="0" borderId="164" xfId="0" applyFont="1" applyBorder="1" applyAlignment="1">
      <alignment horizontal="center" vertical="center" shrinkToFit="1"/>
    </xf>
    <xf numFmtId="0" fontId="26" fillId="0" borderId="165" xfId="0" applyFont="1" applyBorder="1" applyAlignment="1">
      <alignment horizontal="center" vertical="center" shrinkToFit="1"/>
    </xf>
    <xf numFmtId="0" fontId="25" fillId="0" borderId="166" xfId="0" applyFont="1" applyBorder="1" applyAlignment="1">
      <alignment horizontal="center" vertical="center" shrinkToFit="1"/>
    </xf>
    <xf numFmtId="0" fontId="25" fillId="0" borderId="165" xfId="0" applyFont="1" applyBorder="1" applyAlignment="1">
      <alignment horizontal="center" vertical="center" shrinkToFit="1"/>
    </xf>
    <xf numFmtId="0" fontId="7" fillId="2" borderId="3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0" fillId="7" borderId="6" xfId="0" applyFill="1" applyBorder="1" applyAlignment="1">
      <alignment horizontal="center" vertical="center" wrapText="1" shrinkToFit="1"/>
    </xf>
    <xf numFmtId="0" fontId="0" fillId="5" borderId="16" xfId="0" applyFill="1" applyBorder="1" applyAlignment="1">
      <alignment horizontal="center" vertical="center" wrapText="1" shrinkToFit="1"/>
    </xf>
    <xf numFmtId="0" fontId="14" fillId="0" borderId="0" xfId="0" applyFont="1" applyAlignment="1">
      <alignment horizontal="left" vertical="center" textRotation="255"/>
    </xf>
    <xf numFmtId="0" fontId="14" fillId="0" borderId="0" xfId="0" applyFont="1" applyBorder="1" applyAlignment="1">
      <alignment horizontal="center" vertical="center"/>
    </xf>
    <xf numFmtId="0" fontId="14" fillId="0" borderId="0" xfId="0" applyFont="1" applyAlignment="1">
      <alignment horizontal="center" vertical="center"/>
    </xf>
    <xf numFmtId="0" fontId="31" fillId="0" borderId="0" xfId="0" applyFont="1" applyAlignment="1">
      <alignment horizontal="left" vertical="top" textRotation="255" wrapText="1"/>
    </xf>
  </cellXfs>
  <cellStyles count="3">
    <cellStyle name="ハイパーリンク" xfId="2" builtinId="8"/>
    <cellStyle name="標準" xfId="0" builtinId="0"/>
    <cellStyle name="標準_音成旗参加申込書" xfId="1"/>
  </cellStyles>
  <dxfs count="1">
    <dxf>
      <font>
        <color theme="0"/>
      </font>
    </dxf>
  </dxfs>
  <tableStyles count="0" defaultTableStyle="TableStyleMedium9" defaultPivotStyle="PivotStyleLight16"/>
  <colors>
    <mruColors>
      <color rgb="FF66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333375</xdr:colOff>
          <xdr:row>18</xdr:row>
          <xdr:rowOff>9525</xdr:rowOff>
        </xdr:from>
        <xdr:to>
          <xdr:col>9</xdr:col>
          <xdr:colOff>371475</xdr:colOff>
          <xdr:row>21</xdr:row>
          <xdr:rowOff>28575</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個人戦（ﾀﾞﾌﾞﾙｽ）</a:t>
              </a:r>
            </a:p>
            <a:p>
              <a:pPr algn="ctr" rtl="0">
                <a:defRPr sz="1000"/>
              </a:pPr>
              <a:r>
                <a:rPr lang="ja-JP" altLang="en-US" sz="1100" b="0" i="0" u="none" strike="noStrike" baseline="0">
                  <a:solidFill>
                    <a:srgbClr val="000000"/>
                  </a:solidFill>
                  <a:latin typeface="ＭＳ Ｐゴシック"/>
                  <a:ea typeface="ＭＳ Ｐゴシック"/>
                </a:rPr>
                <a:t>提出用ファイル作成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323850</xdr:colOff>
          <xdr:row>29</xdr:row>
          <xdr:rowOff>200025</xdr:rowOff>
        </xdr:from>
        <xdr:to>
          <xdr:col>9</xdr:col>
          <xdr:colOff>400050</xdr:colOff>
          <xdr:row>33</xdr:row>
          <xdr:rowOff>9525</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団体戦</a:t>
              </a:r>
            </a:p>
            <a:p>
              <a:pPr algn="ctr" rtl="0">
                <a:defRPr sz="1000"/>
              </a:pPr>
              <a:r>
                <a:rPr lang="ja-JP" altLang="en-US" sz="1100" b="0" i="0" u="none" strike="noStrike" baseline="0">
                  <a:solidFill>
                    <a:srgbClr val="000000"/>
                  </a:solidFill>
                  <a:latin typeface="ＭＳ Ｐゴシック"/>
                  <a:ea typeface="ＭＳ Ｐゴシック"/>
                </a:rPr>
                <a:t>提出用ファイル作成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333375</xdr:colOff>
          <xdr:row>23</xdr:row>
          <xdr:rowOff>200025</xdr:rowOff>
        </xdr:from>
        <xdr:to>
          <xdr:col>9</xdr:col>
          <xdr:colOff>371475</xdr:colOff>
          <xdr:row>27</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個人戦（ｼﾝｸﾞﾙｽ）</a:t>
              </a:r>
            </a:p>
            <a:p>
              <a:pPr algn="ctr" rtl="0">
                <a:defRPr sz="1000"/>
              </a:pPr>
              <a:r>
                <a:rPr lang="ja-JP" altLang="en-US" sz="1100" b="0" i="0" u="none" strike="noStrike" baseline="0">
                  <a:solidFill>
                    <a:srgbClr val="000000"/>
                  </a:solidFill>
                  <a:latin typeface="ＭＳ Ｐゴシック"/>
                  <a:ea typeface="ＭＳ Ｐゴシック"/>
                </a:rPr>
                <a:t>提出用ファイル作成</a:t>
              </a:r>
            </a:p>
          </xdr:txBody>
        </xdr:sp>
        <xdr:clientData fPrintsWithSheet="0"/>
      </xdr:twoCellAnchor>
    </mc:Choice>
    <mc:Fallback/>
  </mc:AlternateContent>
  <xdr:twoCellAnchor editAs="oneCell">
    <xdr:from>
      <xdr:col>14</xdr:col>
      <xdr:colOff>76200</xdr:colOff>
      <xdr:row>12</xdr:row>
      <xdr:rowOff>209549</xdr:rowOff>
    </xdr:from>
    <xdr:to>
      <xdr:col>15</xdr:col>
      <xdr:colOff>323850</xdr:colOff>
      <xdr:row>15</xdr:row>
      <xdr:rowOff>142874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5229" t="38289" r="77597" b="54029"/>
        <a:stretch/>
      </xdr:blipFill>
      <xdr:spPr>
        <a:xfrm>
          <a:off x="9324975" y="2619374"/>
          <a:ext cx="933450"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xdr:colOff>
      <xdr:row>2</xdr:row>
      <xdr:rowOff>133350</xdr:rowOff>
    </xdr:from>
    <xdr:to>
      <xdr:col>11</xdr:col>
      <xdr:colOff>238125</xdr:colOff>
      <xdr:row>8</xdr:row>
      <xdr:rowOff>114300</xdr:rowOff>
    </xdr:to>
    <xdr:pic>
      <xdr:nvPicPr>
        <xdr:cNvPr id="2064" name="図 1">
          <a:extLst>
            <a:ext uri="{FF2B5EF4-FFF2-40B4-BE49-F238E27FC236}">
              <a16:creationId xmlns:a16="http://schemas.microsoft.com/office/drawing/2014/main" id="{00000000-0008-0000-0100-000010080000}"/>
            </a:ext>
          </a:extLst>
        </xdr:cNvPr>
        <xdr:cNvPicPr>
          <a:picLocks noChangeAspect="1"/>
        </xdr:cNvPicPr>
      </xdr:nvPicPr>
      <xdr:blipFill>
        <a:blip xmlns:r="http://schemas.openxmlformats.org/officeDocument/2006/relationships" r:embed="rId1" cstate="print"/>
        <a:srcRect l="40929" t="24483" r="50140" b="61713"/>
        <a:stretch>
          <a:fillRect/>
        </a:stretch>
      </xdr:blipFill>
      <xdr:spPr bwMode="auto">
        <a:xfrm>
          <a:off x="7829550" y="571500"/>
          <a:ext cx="1162050" cy="1009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314325</xdr:colOff>
      <xdr:row>21</xdr:row>
      <xdr:rowOff>161925</xdr:rowOff>
    </xdr:from>
    <xdr:to>
      <xdr:col>15</xdr:col>
      <xdr:colOff>314325</xdr:colOff>
      <xdr:row>25</xdr:row>
      <xdr:rowOff>0</xdr:rowOff>
    </xdr:to>
    <xdr:cxnSp macro="">
      <xdr:nvCxnSpPr>
        <xdr:cNvPr id="3" name="直線矢印コネクタ 2"/>
        <xdr:cNvCxnSpPr/>
      </xdr:nvCxnSpPr>
      <xdr:spPr>
        <a:xfrm>
          <a:off x="11401425" y="3857625"/>
          <a:ext cx="0" cy="5238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304800</xdr:colOff>
      <xdr:row>4</xdr:row>
      <xdr:rowOff>95250</xdr:rowOff>
    </xdr:from>
    <xdr:to>
      <xdr:col>16</xdr:col>
      <xdr:colOff>581025</xdr:colOff>
      <xdr:row>4</xdr:row>
      <xdr:rowOff>238125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7210425" y="140970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6</xdr:row>
          <xdr:rowOff>28575</xdr:rowOff>
        </xdr:from>
        <xdr:to>
          <xdr:col>6</xdr:col>
          <xdr:colOff>133350</xdr:colOff>
          <xdr:row>6</xdr:row>
          <xdr:rowOff>257175</xdr:rowOff>
        </xdr:to>
        <xdr:pic>
          <xdr:nvPicPr>
            <xdr:cNvPr id="3191" name="図 1">
              <a:extLst>
                <a:ext uri="{FF2B5EF4-FFF2-40B4-BE49-F238E27FC236}">
                  <a16:creationId xmlns:a16="http://schemas.microsoft.com/office/drawing/2014/main" id="{00000000-0008-0000-0400-0000770C0000}"/>
                </a:ext>
              </a:extLst>
            </xdr:cNvPr>
            <xdr:cNvPicPr>
              <a:picLocks noChangeAspect="1" noChangeArrowheads="1"/>
              <a:extLst>
                <a:ext uri="{84589F7E-364E-4C9E-8A38-B11213B215E9}">
                  <a14:cameraTool cellRange="個人指導者1" spid="_x0000_s3607"/>
                </a:ext>
              </a:extLst>
            </xdr:cNvPicPr>
          </xdr:nvPicPr>
          <xdr:blipFill>
            <a:blip xmlns:r="http://schemas.openxmlformats.org/officeDocument/2006/relationships" r:embed="rId1"/>
            <a:srcRect/>
            <a:stretch>
              <a:fillRect/>
            </a:stretch>
          </xdr:blipFill>
          <xdr:spPr bwMode="auto">
            <a:xfrm>
              <a:off x="2171700" y="1628775"/>
              <a:ext cx="6096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28575</xdr:rowOff>
        </xdr:from>
        <xdr:to>
          <xdr:col>6</xdr:col>
          <xdr:colOff>133350</xdr:colOff>
          <xdr:row>7</xdr:row>
          <xdr:rowOff>257175</xdr:rowOff>
        </xdr:to>
        <xdr:pic>
          <xdr:nvPicPr>
            <xdr:cNvPr id="3192" name="Picture 7">
              <a:extLst>
                <a:ext uri="{FF2B5EF4-FFF2-40B4-BE49-F238E27FC236}">
                  <a16:creationId xmlns:a16="http://schemas.microsoft.com/office/drawing/2014/main" id="{00000000-0008-0000-0400-0000780C0000}"/>
                </a:ext>
              </a:extLst>
            </xdr:cNvPr>
            <xdr:cNvPicPr>
              <a:picLocks noChangeAspect="1" noChangeArrowheads="1"/>
              <a:extLst>
                <a:ext uri="{84589F7E-364E-4C9E-8A38-B11213B215E9}">
                  <a14:cameraTool cellRange="個人指導者2" spid="_x0000_s3608"/>
                </a:ext>
              </a:extLst>
            </xdr:cNvPicPr>
          </xdr:nvPicPr>
          <xdr:blipFill>
            <a:blip xmlns:r="http://schemas.openxmlformats.org/officeDocument/2006/relationships" r:embed="rId1"/>
            <a:srcRect/>
            <a:stretch>
              <a:fillRect/>
            </a:stretch>
          </xdr:blipFill>
          <xdr:spPr bwMode="auto">
            <a:xfrm>
              <a:off x="2162175" y="1914525"/>
              <a:ext cx="619125" cy="228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28575</xdr:rowOff>
        </xdr:from>
        <xdr:to>
          <xdr:col>6</xdr:col>
          <xdr:colOff>133350</xdr:colOff>
          <xdr:row>8</xdr:row>
          <xdr:rowOff>257175</xdr:rowOff>
        </xdr:to>
        <xdr:pic>
          <xdr:nvPicPr>
            <xdr:cNvPr id="3193" name="Picture 8">
              <a:extLst>
                <a:ext uri="{FF2B5EF4-FFF2-40B4-BE49-F238E27FC236}">
                  <a16:creationId xmlns:a16="http://schemas.microsoft.com/office/drawing/2014/main" id="{00000000-0008-0000-0400-0000790C0000}"/>
                </a:ext>
              </a:extLst>
            </xdr:cNvPr>
            <xdr:cNvPicPr>
              <a:picLocks noChangeAspect="1" noChangeArrowheads="1"/>
              <a:extLst>
                <a:ext uri="{84589F7E-364E-4C9E-8A38-B11213B215E9}">
                  <a14:cameraTool cellRange="個人指導者3" spid="_x0000_s3609"/>
                </a:ext>
              </a:extLst>
            </xdr:cNvPicPr>
          </xdr:nvPicPr>
          <xdr:blipFill>
            <a:blip xmlns:r="http://schemas.openxmlformats.org/officeDocument/2006/relationships" r:embed="rId1"/>
            <a:srcRect/>
            <a:stretch>
              <a:fillRect/>
            </a:stretch>
          </xdr:blipFill>
          <xdr:spPr bwMode="auto">
            <a:xfrm>
              <a:off x="2171700" y="2200275"/>
              <a:ext cx="609600" cy="228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133350</xdr:colOff>
          <xdr:row>9</xdr:row>
          <xdr:rowOff>257175</xdr:rowOff>
        </xdr:to>
        <xdr:pic>
          <xdr:nvPicPr>
            <xdr:cNvPr id="3194" name="Picture 78">
              <a:extLst>
                <a:ext uri="{FF2B5EF4-FFF2-40B4-BE49-F238E27FC236}">
                  <a16:creationId xmlns:a16="http://schemas.microsoft.com/office/drawing/2014/main" id="{00000000-0008-0000-0400-00007A0C0000}"/>
                </a:ext>
              </a:extLst>
            </xdr:cNvPr>
            <xdr:cNvPicPr>
              <a:picLocks noChangeAspect="1" noChangeArrowheads="1"/>
              <a:extLst>
                <a:ext uri="{84589F7E-364E-4C9E-8A38-B11213B215E9}">
                  <a14:cameraTool cellRange="個人指導者4" spid="_x0000_s3610"/>
                </a:ext>
              </a:extLst>
            </xdr:cNvPicPr>
          </xdr:nvPicPr>
          <xdr:blipFill>
            <a:blip xmlns:r="http://schemas.openxmlformats.org/officeDocument/2006/relationships" r:embed="rId1"/>
            <a:srcRect/>
            <a:stretch>
              <a:fillRect/>
            </a:stretch>
          </xdr:blipFill>
          <xdr:spPr bwMode="auto">
            <a:xfrm>
              <a:off x="2171700" y="2486025"/>
              <a:ext cx="60960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304800</xdr:colOff>
      <xdr:row>4</xdr:row>
      <xdr:rowOff>95250</xdr:rowOff>
    </xdr:from>
    <xdr:to>
      <xdr:col>16</xdr:col>
      <xdr:colOff>581025</xdr:colOff>
      <xdr:row>4</xdr:row>
      <xdr:rowOff>238125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210425" y="112395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6</xdr:row>
          <xdr:rowOff>57150</xdr:rowOff>
        </xdr:from>
        <xdr:to>
          <xdr:col>6</xdr:col>
          <xdr:colOff>142875</xdr:colOff>
          <xdr:row>7</xdr:row>
          <xdr:rowOff>0</xdr:rowOff>
        </xdr:to>
        <xdr:pic>
          <xdr:nvPicPr>
            <xdr:cNvPr id="7213" name="図 1">
              <a:extLst>
                <a:ext uri="{FF2B5EF4-FFF2-40B4-BE49-F238E27FC236}">
                  <a16:creationId xmlns:a16="http://schemas.microsoft.com/office/drawing/2014/main" id="{00000000-0008-0000-0500-00002D1C0000}"/>
                </a:ext>
              </a:extLst>
            </xdr:cNvPr>
            <xdr:cNvPicPr>
              <a:picLocks noChangeAspect="1" noChangeArrowheads="1"/>
              <a:extLst>
                <a:ext uri="{84589F7E-364E-4C9E-8A38-B11213B215E9}">
                  <a14:cameraTool cellRange="個人指導者1" spid="_x0000_s7629"/>
                </a:ext>
              </a:extLst>
            </xdr:cNvPicPr>
          </xdr:nvPicPr>
          <xdr:blipFill>
            <a:blip xmlns:r="http://schemas.openxmlformats.org/officeDocument/2006/relationships" r:embed="rId1"/>
            <a:srcRect/>
            <a:stretch>
              <a:fillRect/>
            </a:stretch>
          </xdr:blipFill>
          <xdr:spPr bwMode="auto">
            <a:xfrm>
              <a:off x="2181225" y="1657350"/>
              <a:ext cx="6096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38100</xdr:rowOff>
        </xdr:from>
        <xdr:to>
          <xdr:col>6</xdr:col>
          <xdr:colOff>142875</xdr:colOff>
          <xdr:row>7</xdr:row>
          <xdr:rowOff>266700</xdr:rowOff>
        </xdr:to>
        <xdr:pic>
          <xdr:nvPicPr>
            <xdr:cNvPr id="7214" name="Picture 2">
              <a:extLst>
                <a:ext uri="{FF2B5EF4-FFF2-40B4-BE49-F238E27FC236}">
                  <a16:creationId xmlns:a16="http://schemas.microsoft.com/office/drawing/2014/main" id="{00000000-0008-0000-0500-00002E1C0000}"/>
                </a:ext>
              </a:extLst>
            </xdr:cNvPr>
            <xdr:cNvPicPr>
              <a:picLocks noChangeAspect="1" noChangeArrowheads="1"/>
              <a:extLst>
                <a:ext uri="{84589F7E-364E-4C9E-8A38-B11213B215E9}">
                  <a14:cameraTool cellRange="個人指導者2" spid="_x0000_s7630"/>
                </a:ext>
              </a:extLst>
            </xdr:cNvPicPr>
          </xdr:nvPicPr>
          <xdr:blipFill>
            <a:blip xmlns:r="http://schemas.openxmlformats.org/officeDocument/2006/relationships" r:embed="rId1"/>
            <a:srcRect/>
            <a:stretch>
              <a:fillRect/>
            </a:stretch>
          </xdr:blipFill>
          <xdr:spPr bwMode="auto">
            <a:xfrm>
              <a:off x="2171700" y="1924050"/>
              <a:ext cx="619125" cy="228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28575</xdr:rowOff>
        </xdr:from>
        <xdr:to>
          <xdr:col>6</xdr:col>
          <xdr:colOff>133350</xdr:colOff>
          <xdr:row>8</xdr:row>
          <xdr:rowOff>257175</xdr:rowOff>
        </xdr:to>
        <xdr:pic>
          <xdr:nvPicPr>
            <xdr:cNvPr id="7215" name="Picture 3">
              <a:extLst>
                <a:ext uri="{FF2B5EF4-FFF2-40B4-BE49-F238E27FC236}">
                  <a16:creationId xmlns:a16="http://schemas.microsoft.com/office/drawing/2014/main" id="{00000000-0008-0000-0500-00002F1C0000}"/>
                </a:ext>
              </a:extLst>
            </xdr:cNvPr>
            <xdr:cNvPicPr>
              <a:picLocks noChangeAspect="1" noChangeArrowheads="1"/>
              <a:extLst>
                <a:ext uri="{84589F7E-364E-4C9E-8A38-B11213B215E9}">
                  <a14:cameraTool cellRange="個人指導者3" spid="_x0000_s7631"/>
                </a:ext>
              </a:extLst>
            </xdr:cNvPicPr>
          </xdr:nvPicPr>
          <xdr:blipFill>
            <a:blip xmlns:r="http://schemas.openxmlformats.org/officeDocument/2006/relationships" r:embed="rId1"/>
            <a:srcRect/>
            <a:stretch>
              <a:fillRect/>
            </a:stretch>
          </xdr:blipFill>
          <xdr:spPr bwMode="auto">
            <a:xfrm>
              <a:off x="2171700" y="2200275"/>
              <a:ext cx="609600" cy="228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133350</xdr:colOff>
          <xdr:row>9</xdr:row>
          <xdr:rowOff>257175</xdr:rowOff>
        </xdr:to>
        <xdr:pic>
          <xdr:nvPicPr>
            <xdr:cNvPr id="7216" name="Picture 4">
              <a:extLst>
                <a:ext uri="{FF2B5EF4-FFF2-40B4-BE49-F238E27FC236}">
                  <a16:creationId xmlns:a16="http://schemas.microsoft.com/office/drawing/2014/main" id="{00000000-0008-0000-0500-0000301C0000}"/>
                </a:ext>
              </a:extLst>
            </xdr:cNvPr>
            <xdr:cNvPicPr>
              <a:picLocks noChangeAspect="1" noChangeArrowheads="1"/>
              <a:extLst>
                <a:ext uri="{84589F7E-364E-4C9E-8A38-B11213B215E9}">
                  <a14:cameraTool cellRange="個人指導者4" spid="_x0000_s7632"/>
                </a:ext>
              </a:extLst>
            </xdr:cNvPicPr>
          </xdr:nvPicPr>
          <xdr:blipFill>
            <a:blip xmlns:r="http://schemas.openxmlformats.org/officeDocument/2006/relationships" r:embed="rId1"/>
            <a:srcRect/>
            <a:stretch>
              <a:fillRect/>
            </a:stretch>
          </xdr:blipFill>
          <xdr:spPr bwMode="auto">
            <a:xfrm>
              <a:off x="2171700" y="2486025"/>
              <a:ext cx="60960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16</xdr:col>
      <xdr:colOff>304800</xdr:colOff>
      <xdr:row>4</xdr:row>
      <xdr:rowOff>95250</xdr:rowOff>
    </xdr:from>
    <xdr:to>
      <xdr:col>16</xdr:col>
      <xdr:colOff>581025</xdr:colOff>
      <xdr:row>4</xdr:row>
      <xdr:rowOff>238125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791325" y="112395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104775</xdr:colOff>
      <xdr:row>4</xdr:row>
      <xdr:rowOff>152400</xdr:rowOff>
    </xdr:from>
    <xdr:to>
      <xdr:col>14</xdr:col>
      <xdr:colOff>381000</xdr:colOff>
      <xdr:row>4</xdr:row>
      <xdr:rowOff>295275</xdr:rowOff>
    </xdr:to>
    <xdr:sp macro="" textlink="">
      <xdr:nvSpPr>
        <xdr:cNvPr id="7169" name="Text Box 1">
          <a:extLst>
            <a:ext uri="{FF2B5EF4-FFF2-40B4-BE49-F238E27FC236}">
              <a16:creationId xmlns:a16="http://schemas.microsoft.com/office/drawing/2014/main" id="{00000000-0008-0000-0700-0000011C0000}"/>
            </a:ext>
          </a:extLst>
        </xdr:cNvPr>
        <xdr:cNvSpPr txBox="1">
          <a:spLocks noChangeArrowheads="1"/>
        </xdr:cNvSpPr>
      </xdr:nvSpPr>
      <xdr:spPr bwMode="auto">
        <a:xfrm>
          <a:off x="7115175" y="194310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123825</xdr:rowOff>
    </xdr:from>
    <xdr:to>
      <xdr:col>14</xdr:col>
      <xdr:colOff>381000</xdr:colOff>
      <xdr:row>4</xdr:row>
      <xdr:rowOff>266700</xdr:rowOff>
    </xdr:to>
    <xdr:sp macro="" textlink="">
      <xdr:nvSpPr>
        <xdr:cNvPr id="7171" name="Text Box 3">
          <a:extLst>
            <a:ext uri="{FF2B5EF4-FFF2-40B4-BE49-F238E27FC236}">
              <a16:creationId xmlns:a16="http://schemas.microsoft.com/office/drawing/2014/main" id="{00000000-0008-0000-0700-0000031C0000}"/>
            </a:ext>
          </a:extLst>
        </xdr:cNvPr>
        <xdr:cNvSpPr txBox="1">
          <a:spLocks noChangeArrowheads="1"/>
        </xdr:cNvSpPr>
      </xdr:nvSpPr>
      <xdr:spPr bwMode="auto">
        <a:xfrm>
          <a:off x="7115175" y="1914525"/>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123824</xdr:rowOff>
    </xdr:from>
    <xdr:to>
      <xdr:col>14</xdr:col>
      <xdr:colOff>381000</xdr:colOff>
      <xdr:row>4</xdr:row>
      <xdr:rowOff>295275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8791575" y="1914524"/>
          <a:ext cx="276225" cy="171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9</xdr:row>
          <xdr:rowOff>57150</xdr:rowOff>
        </xdr:from>
        <xdr:to>
          <xdr:col>5</xdr:col>
          <xdr:colOff>133350</xdr:colOff>
          <xdr:row>9</xdr:row>
          <xdr:rowOff>381000</xdr:rowOff>
        </xdr:to>
        <xdr:pic>
          <xdr:nvPicPr>
            <xdr:cNvPr id="8204" name="Picture 1">
              <a:extLst>
                <a:ext uri="{FF2B5EF4-FFF2-40B4-BE49-F238E27FC236}">
                  <a16:creationId xmlns:a16="http://schemas.microsoft.com/office/drawing/2014/main" id="{00000000-0008-0000-0700-00000C200000}"/>
                </a:ext>
              </a:extLst>
            </xdr:cNvPr>
            <xdr:cNvPicPr>
              <a:picLocks noChangeAspect="1" noChangeArrowheads="1"/>
              <a:extLst>
                <a:ext uri="{84589F7E-364E-4C9E-8A38-B11213B215E9}">
                  <a14:cameraTool cellRange="団体監督" spid="_x0000_s8412"/>
                </a:ext>
              </a:extLst>
            </xdr:cNvPicPr>
          </xdr:nvPicPr>
          <xdr:blipFill>
            <a:blip xmlns:r="http://schemas.openxmlformats.org/officeDocument/2006/relationships" r:embed="rId1"/>
            <a:srcRect/>
            <a:stretch>
              <a:fillRect/>
            </a:stretch>
          </xdr:blipFill>
          <xdr:spPr bwMode="auto">
            <a:xfrm>
              <a:off x="1743075" y="4086225"/>
              <a:ext cx="876300"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57150</xdr:rowOff>
        </xdr:from>
        <xdr:to>
          <xdr:col>5</xdr:col>
          <xdr:colOff>57150</xdr:colOff>
          <xdr:row>4</xdr:row>
          <xdr:rowOff>381000</xdr:rowOff>
        </xdr:to>
        <xdr:pic>
          <xdr:nvPicPr>
            <xdr:cNvPr id="13" name="図 12">
              <a:extLst>
                <a:ext uri="{FF2B5EF4-FFF2-40B4-BE49-F238E27FC236}">
                  <a16:creationId xmlns:a16="http://schemas.microsoft.com/office/drawing/2014/main" id="{00000000-0008-0000-0700-00000D000000}"/>
                </a:ext>
              </a:extLst>
            </xdr:cNvPr>
            <xdr:cNvPicPr>
              <a:picLocks noChangeAspect="1" noChangeArrowheads="1"/>
              <a:extLst>
                <a:ext uri="{84589F7E-364E-4C9E-8A38-B11213B215E9}">
                  <a14:cameraTool cellRange="合同" spid="_x0000_s8413"/>
                </a:ext>
              </a:extLst>
            </xdr:cNvPicPr>
          </xdr:nvPicPr>
          <xdr:blipFill>
            <a:blip xmlns:r="http://schemas.openxmlformats.org/officeDocument/2006/relationships" r:embed="rId2"/>
            <a:srcRect/>
            <a:stretch>
              <a:fillRect/>
            </a:stretch>
          </xdr:blipFill>
          <xdr:spPr bwMode="auto">
            <a:xfrm>
              <a:off x="1847850" y="1847850"/>
              <a:ext cx="695325" cy="323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104775</xdr:colOff>
      <xdr:row>4</xdr:row>
      <xdr:rowOff>152400</xdr:rowOff>
    </xdr:from>
    <xdr:to>
      <xdr:col>14</xdr:col>
      <xdr:colOff>381000</xdr:colOff>
      <xdr:row>4</xdr:row>
      <xdr:rowOff>295275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505575" y="194310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123825</xdr:rowOff>
    </xdr:from>
    <xdr:to>
      <xdr:col>14</xdr:col>
      <xdr:colOff>381000</xdr:colOff>
      <xdr:row>4</xdr:row>
      <xdr:rowOff>266700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6505575" y="1914525"/>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123824</xdr:rowOff>
    </xdr:from>
    <xdr:to>
      <xdr:col>14</xdr:col>
      <xdr:colOff>381000</xdr:colOff>
      <xdr:row>4</xdr:row>
      <xdr:rowOff>295275</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6505575" y="1914524"/>
          <a:ext cx="276225" cy="171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9</xdr:row>
          <xdr:rowOff>57150</xdr:rowOff>
        </xdr:from>
        <xdr:to>
          <xdr:col>4</xdr:col>
          <xdr:colOff>323850</xdr:colOff>
          <xdr:row>9</xdr:row>
          <xdr:rowOff>342900</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a:extLst>
                <a:ext uri="{84589F7E-364E-4C9E-8A38-B11213B215E9}">
                  <a14:cameraTool cellRange="団体監督" spid="_x0000_s21649"/>
                </a:ext>
              </a:extLst>
            </xdr:cNvPicPr>
          </xdr:nvPicPr>
          <xdr:blipFill>
            <a:blip xmlns:r="http://schemas.openxmlformats.org/officeDocument/2006/relationships" r:embed="rId1"/>
            <a:srcRect/>
            <a:stretch>
              <a:fillRect/>
            </a:stretch>
          </xdr:blipFill>
          <xdr:spPr bwMode="auto">
            <a:xfrm>
              <a:off x="1743075" y="4086225"/>
              <a:ext cx="685800" cy="285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57150</xdr:rowOff>
        </xdr:from>
        <xdr:to>
          <xdr:col>5</xdr:col>
          <xdr:colOff>28575</xdr:colOff>
          <xdr:row>4</xdr:row>
          <xdr:rowOff>342900</xdr:rowOff>
        </xdr:to>
        <xdr:pic>
          <xdr:nvPicPr>
            <xdr:cNvPr id="6" name="図 5">
              <a:extLst>
                <a:ext uri="{FF2B5EF4-FFF2-40B4-BE49-F238E27FC236}">
                  <a16:creationId xmlns:a16="http://schemas.microsoft.com/office/drawing/2014/main" id="{00000000-0008-0000-0800-000006000000}"/>
                </a:ext>
              </a:extLst>
            </xdr:cNvPr>
            <xdr:cNvPicPr>
              <a:picLocks noChangeAspect="1" noChangeArrowheads="1"/>
              <a:extLst>
                <a:ext uri="{84589F7E-364E-4C9E-8A38-B11213B215E9}">
                  <a14:cameraTool cellRange="合同" spid="_x0000_s21650"/>
                </a:ext>
              </a:extLst>
            </xdr:cNvPicPr>
          </xdr:nvPicPr>
          <xdr:blipFill>
            <a:blip xmlns:r="http://schemas.openxmlformats.org/officeDocument/2006/relationships" r:embed="rId2"/>
            <a:srcRect/>
            <a:stretch>
              <a:fillRect/>
            </a:stretch>
          </xdr:blipFill>
          <xdr:spPr bwMode="auto">
            <a:xfrm>
              <a:off x="1847850" y="1847850"/>
              <a:ext cx="666750" cy="2857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38</xdr:col>
      <xdr:colOff>114300</xdr:colOff>
      <xdr:row>1</xdr:row>
      <xdr:rowOff>104775</xdr:rowOff>
    </xdr:from>
    <xdr:to>
      <xdr:col>38</xdr:col>
      <xdr:colOff>257175</xdr:colOff>
      <xdr:row>1</xdr:row>
      <xdr:rowOff>247650</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17526000" y="104775"/>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419100</xdr:colOff>
      <xdr:row>2</xdr:row>
      <xdr:rowOff>85725</xdr:rowOff>
    </xdr:from>
    <xdr:to>
      <xdr:col>38</xdr:col>
      <xdr:colOff>561975</xdr:colOff>
      <xdr:row>2</xdr:row>
      <xdr:rowOff>228600</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17830800" y="400050"/>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114300</xdr:colOff>
      <xdr:row>1</xdr:row>
      <xdr:rowOff>76200</xdr:rowOff>
    </xdr:from>
    <xdr:to>
      <xdr:col>39</xdr:col>
      <xdr:colOff>257175</xdr:colOff>
      <xdr:row>1</xdr:row>
      <xdr:rowOff>219075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18735675" y="76200"/>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428625</xdr:colOff>
      <xdr:row>2</xdr:row>
      <xdr:rowOff>95250</xdr:rowOff>
    </xdr:from>
    <xdr:to>
      <xdr:col>39</xdr:col>
      <xdr:colOff>571500</xdr:colOff>
      <xdr:row>2</xdr:row>
      <xdr:rowOff>238125</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19050000" y="409575"/>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85724</xdr:colOff>
      <xdr:row>1</xdr:row>
      <xdr:rowOff>76199</xdr:rowOff>
    </xdr:from>
    <xdr:to>
      <xdr:col>40</xdr:col>
      <xdr:colOff>265724</xdr:colOff>
      <xdr:row>1</xdr:row>
      <xdr:rowOff>256199</xdr:rowOff>
    </xdr:to>
    <xdr:sp macro="" textlink="">
      <xdr:nvSpPr>
        <xdr:cNvPr id="6" name="円/楕円 5">
          <a:extLst>
            <a:ext uri="{FF2B5EF4-FFF2-40B4-BE49-F238E27FC236}">
              <a16:creationId xmlns:a16="http://schemas.microsoft.com/office/drawing/2014/main" id="{00000000-0008-0000-0C00-000006000000}"/>
            </a:ext>
          </a:extLst>
        </xdr:cNvPr>
        <xdr:cNvSpPr/>
      </xdr:nvSpPr>
      <xdr:spPr>
        <a:xfrm>
          <a:off x="20421599" y="438149"/>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390524</xdr:colOff>
      <xdr:row>2</xdr:row>
      <xdr:rowOff>66674</xdr:rowOff>
    </xdr:from>
    <xdr:to>
      <xdr:col>40</xdr:col>
      <xdr:colOff>570524</xdr:colOff>
      <xdr:row>2</xdr:row>
      <xdr:rowOff>246674</xdr:rowOff>
    </xdr:to>
    <xdr:sp macro="" textlink="">
      <xdr:nvSpPr>
        <xdr:cNvPr id="8" name="円/楕円 7">
          <a:extLst>
            <a:ext uri="{FF2B5EF4-FFF2-40B4-BE49-F238E27FC236}">
              <a16:creationId xmlns:a16="http://schemas.microsoft.com/office/drawing/2014/main" id="{00000000-0008-0000-0C00-000008000000}"/>
            </a:ext>
          </a:extLst>
        </xdr:cNvPr>
        <xdr:cNvSpPr/>
      </xdr:nvSpPr>
      <xdr:spPr>
        <a:xfrm>
          <a:off x="20726399" y="714374"/>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Q45"/>
  <sheetViews>
    <sheetView workbookViewId="0"/>
  </sheetViews>
  <sheetFormatPr defaultColWidth="9" defaultRowHeight="13.5" x14ac:dyDescent="0.15"/>
  <cols>
    <col min="1" max="1" width="4.375" style="81" customWidth="1"/>
    <col min="2" max="16384" width="9" style="81"/>
  </cols>
  <sheetData>
    <row r="1" spans="1:17" ht="38.25" customHeight="1" x14ac:dyDescent="0.15">
      <c r="A1" s="258" t="s">
        <v>514</v>
      </c>
      <c r="B1" s="259"/>
      <c r="C1" s="259"/>
      <c r="D1" s="259"/>
      <c r="E1" s="259"/>
      <c r="F1" s="259"/>
      <c r="G1" s="259"/>
      <c r="H1" s="259"/>
      <c r="I1" s="259"/>
      <c r="J1" s="259"/>
      <c r="K1" s="259"/>
      <c r="L1" s="259" t="s">
        <v>547</v>
      </c>
      <c r="M1" s="259"/>
      <c r="N1" s="259"/>
      <c r="O1" s="259"/>
    </row>
    <row r="2" spans="1:17" ht="13.5" customHeight="1" x14ac:dyDescent="0.15">
      <c r="A2" s="260" t="s">
        <v>515</v>
      </c>
      <c r="B2" s="260"/>
      <c r="C2" s="261"/>
      <c r="D2" s="261"/>
      <c r="E2" s="261"/>
      <c r="F2" s="261"/>
      <c r="G2" s="261"/>
      <c r="H2" s="261"/>
      <c r="I2" s="261"/>
      <c r="J2" s="261"/>
      <c r="K2" s="260"/>
      <c r="L2" s="260"/>
      <c r="M2" s="260"/>
      <c r="N2" s="260"/>
      <c r="O2" s="260"/>
    </row>
    <row r="3" spans="1:17" x14ac:dyDescent="0.15">
      <c r="A3" s="260" t="s">
        <v>256</v>
      </c>
      <c r="B3" s="262"/>
      <c r="C3" s="262"/>
      <c r="D3" s="262"/>
      <c r="E3" s="262"/>
      <c r="F3" s="262"/>
      <c r="G3" s="262"/>
      <c r="H3" s="262"/>
      <c r="I3" s="262"/>
      <c r="J3" s="262"/>
      <c r="K3" s="260"/>
      <c r="L3" s="260"/>
      <c r="M3" s="260"/>
      <c r="N3" s="260"/>
      <c r="O3" s="260"/>
    </row>
    <row r="4" spans="1:17" x14ac:dyDescent="0.15">
      <c r="A4" s="260" t="s">
        <v>241</v>
      </c>
      <c r="B4" s="262"/>
      <c r="C4" s="262"/>
      <c r="D4" s="262"/>
      <c r="E4" s="262"/>
      <c r="F4" s="262"/>
      <c r="G4" s="262"/>
      <c r="H4" s="262"/>
      <c r="I4" s="262"/>
      <c r="J4" s="262"/>
      <c r="K4" s="260"/>
      <c r="L4" s="260"/>
      <c r="M4" s="260"/>
      <c r="N4" s="260"/>
      <c r="O4" s="260"/>
    </row>
    <row r="5" spans="1:17" x14ac:dyDescent="0.15">
      <c r="A5" s="260" t="s">
        <v>261</v>
      </c>
      <c r="B5" s="262"/>
      <c r="C5" s="262"/>
      <c r="D5" s="262"/>
      <c r="E5" s="262"/>
      <c r="F5" s="262"/>
      <c r="G5" s="262"/>
      <c r="H5" s="262"/>
      <c r="I5" s="262"/>
      <c r="J5" s="263"/>
      <c r="K5" s="260"/>
      <c r="L5" s="260"/>
      <c r="M5" s="260"/>
      <c r="N5" s="260"/>
      <c r="O5" s="260"/>
    </row>
    <row r="6" spans="1:17" x14ac:dyDescent="0.15">
      <c r="A6" s="264" t="s">
        <v>292</v>
      </c>
      <c r="B6" s="260"/>
      <c r="C6" s="260"/>
      <c r="D6" s="260"/>
      <c r="E6" s="260"/>
      <c r="F6" s="260"/>
      <c r="G6" s="260"/>
      <c r="H6" s="260"/>
      <c r="I6" s="260"/>
      <c r="J6" s="260"/>
      <c r="K6" s="260"/>
      <c r="L6" s="260"/>
      <c r="M6" s="260"/>
      <c r="N6" s="260"/>
      <c r="O6" s="260"/>
    </row>
    <row r="7" spans="1:17" x14ac:dyDescent="0.15">
      <c r="A7" s="264" t="s">
        <v>297</v>
      </c>
      <c r="B7" s="260"/>
      <c r="C7" s="260"/>
      <c r="D7" s="260"/>
      <c r="E7" s="260"/>
      <c r="F7" s="260"/>
      <c r="G7" s="260"/>
      <c r="H7" s="260"/>
      <c r="I7" s="260"/>
      <c r="J7" s="260"/>
      <c r="K7" s="260"/>
      <c r="L7" s="260"/>
      <c r="M7" s="260"/>
      <c r="N7" s="260"/>
      <c r="O7" s="260"/>
    </row>
    <row r="8" spans="1:17" x14ac:dyDescent="0.15">
      <c r="A8" s="260" t="s">
        <v>296</v>
      </c>
      <c r="B8" s="262"/>
      <c r="C8" s="262"/>
      <c r="D8" s="262"/>
      <c r="E8" s="262"/>
      <c r="F8" s="262"/>
      <c r="G8" s="265" t="s">
        <v>257</v>
      </c>
      <c r="H8" s="265" t="s">
        <v>258</v>
      </c>
      <c r="I8" s="266" t="s">
        <v>259</v>
      </c>
      <c r="J8" s="263"/>
      <c r="K8" s="260"/>
      <c r="L8" s="260"/>
      <c r="M8" s="260"/>
      <c r="N8" s="260"/>
      <c r="O8" s="260"/>
    </row>
    <row r="9" spans="1:17" x14ac:dyDescent="0.15">
      <c r="A9" s="260"/>
      <c r="B9" s="260"/>
      <c r="C9" s="260"/>
      <c r="D9" s="260"/>
      <c r="E9" s="260"/>
      <c r="F9" s="260"/>
      <c r="G9" s="260"/>
      <c r="H9" s="260"/>
      <c r="I9" s="260"/>
      <c r="J9" s="260"/>
      <c r="K9" s="260"/>
      <c r="L9" s="260"/>
      <c r="M9" s="260"/>
      <c r="N9" s="260"/>
      <c r="O9" s="260"/>
    </row>
    <row r="10" spans="1:17" x14ac:dyDescent="0.15">
      <c r="A10" s="267" t="s">
        <v>138</v>
      </c>
    </row>
    <row r="11" spans="1:17" x14ac:dyDescent="0.15">
      <c r="A11" s="267" t="s">
        <v>540</v>
      </c>
    </row>
    <row r="12" spans="1:17" ht="16.5" customHeight="1" thickBot="1" x14ac:dyDescent="0.2">
      <c r="A12" s="267"/>
      <c r="B12" s="81" t="s">
        <v>528</v>
      </c>
    </row>
    <row r="13" spans="1:17" ht="21.75" customHeight="1" thickTop="1" thickBot="1" x14ac:dyDescent="0.2">
      <c r="A13" s="267"/>
      <c r="B13" s="337" t="s">
        <v>283</v>
      </c>
      <c r="C13" s="338"/>
      <c r="D13" s="268" t="s">
        <v>263</v>
      </c>
      <c r="E13" s="273" t="s">
        <v>293</v>
      </c>
      <c r="F13" s="17">
        <f>IF(D13="県大会",1,0)</f>
        <v>1</v>
      </c>
      <c r="K13" s="283" t="s">
        <v>527</v>
      </c>
      <c r="L13" s="177"/>
      <c r="M13" s="177"/>
      <c r="N13" s="177"/>
      <c r="O13" s="178"/>
      <c r="P13" s="178"/>
    </row>
    <row r="14" spans="1:17" ht="14.25" thickTop="1" x14ac:dyDescent="0.15">
      <c r="K14" s="330" t="s">
        <v>529</v>
      </c>
      <c r="L14" s="330"/>
      <c r="M14" s="330"/>
      <c r="N14" s="330"/>
      <c r="O14" s="177"/>
      <c r="P14" s="177"/>
      <c r="Q14" s="38"/>
    </row>
    <row r="15" spans="1:17" x14ac:dyDescent="0.15">
      <c r="A15" s="267" t="s">
        <v>265</v>
      </c>
      <c r="K15" s="330"/>
      <c r="L15" s="330"/>
      <c r="M15" s="330"/>
      <c r="N15" s="330"/>
      <c r="O15" s="177"/>
      <c r="P15" s="177"/>
      <c r="Q15"/>
    </row>
    <row r="16" spans="1:17" x14ac:dyDescent="0.15">
      <c r="A16" s="81">
        <v>1</v>
      </c>
      <c r="B16" s="269" t="s">
        <v>240</v>
      </c>
      <c r="K16" s="330"/>
      <c r="L16" s="330"/>
      <c r="M16" s="330"/>
      <c r="N16" s="330"/>
      <c r="O16" s="177"/>
      <c r="P16" s="177"/>
      <c r="Q16"/>
    </row>
    <row r="17" spans="1:17" ht="16.5" customHeight="1" x14ac:dyDescent="0.15">
      <c r="A17" s="81">
        <v>2</v>
      </c>
      <c r="B17" s="81" t="s">
        <v>245</v>
      </c>
      <c r="K17" s="330"/>
      <c r="L17" s="330"/>
      <c r="M17" s="330"/>
      <c r="N17" s="330"/>
      <c r="O17" s="177"/>
      <c r="P17" s="177"/>
      <c r="Q17"/>
    </row>
    <row r="18" spans="1:17" ht="16.5" customHeight="1" x14ac:dyDescent="0.15">
      <c r="B18" s="81" t="s">
        <v>246</v>
      </c>
      <c r="K18" s="330"/>
      <c r="L18" s="330"/>
      <c r="M18" s="330"/>
      <c r="N18" s="330"/>
      <c r="O18" s="177"/>
      <c r="P18" s="177"/>
      <c r="Q18"/>
    </row>
    <row r="19" spans="1:17" ht="16.5" customHeight="1" x14ac:dyDescent="0.15">
      <c r="B19" s="81" t="s">
        <v>136</v>
      </c>
    </row>
    <row r="20" spans="1:17" ht="16.5" customHeight="1" x14ac:dyDescent="0.15">
      <c r="A20" s="81">
        <v>3</v>
      </c>
      <c r="B20" s="340" t="s">
        <v>288</v>
      </c>
      <c r="C20" s="340"/>
      <c r="D20" s="340"/>
      <c r="E20" s="340"/>
      <c r="F20" s="340"/>
      <c r="G20" s="340"/>
      <c r="Q20"/>
    </row>
    <row r="21" spans="1:17" ht="16.5" customHeight="1" x14ac:dyDescent="0.15">
      <c r="B21" s="340"/>
      <c r="C21" s="340"/>
      <c r="D21" s="340"/>
      <c r="E21" s="340"/>
      <c r="F21" s="340"/>
      <c r="G21" s="340"/>
    </row>
    <row r="22" spans="1:17" ht="16.5" customHeight="1" x14ac:dyDescent="0.15">
      <c r="A22" s="267" t="s">
        <v>266</v>
      </c>
    </row>
    <row r="23" spans="1:17" ht="16.5" customHeight="1" x14ac:dyDescent="0.15">
      <c r="A23" s="81">
        <v>1</v>
      </c>
      <c r="B23" s="269" t="s">
        <v>242</v>
      </c>
    </row>
    <row r="24" spans="1:17" ht="16.5" customHeight="1" x14ac:dyDescent="0.15">
      <c r="B24" s="81" t="s">
        <v>244</v>
      </c>
    </row>
    <row r="25" spans="1:17" ht="16.5" customHeight="1" x14ac:dyDescent="0.15">
      <c r="A25" s="81">
        <v>2</v>
      </c>
      <c r="B25" s="81" t="s">
        <v>243</v>
      </c>
    </row>
    <row r="26" spans="1:17" ht="16.5" customHeight="1" x14ac:dyDescent="0.15">
      <c r="B26" s="81" t="s">
        <v>136</v>
      </c>
    </row>
    <row r="27" spans="1:17" ht="16.5" customHeight="1" x14ac:dyDescent="0.15">
      <c r="A27" s="81">
        <v>3</v>
      </c>
      <c r="B27" s="340" t="s">
        <v>288</v>
      </c>
      <c r="C27" s="340"/>
      <c r="D27" s="340"/>
      <c r="E27" s="340"/>
      <c r="F27" s="340"/>
      <c r="G27" s="340"/>
    </row>
    <row r="28" spans="1:17" ht="16.5" customHeight="1" x14ac:dyDescent="0.15">
      <c r="B28" s="340"/>
      <c r="C28" s="340"/>
      <c r="D28" s="340"/>
      <c r="E28" s="340"/>
      <c r="F28" s="340"/>
      <c r="G28" s="340"/>
    </row>
    <row r="29" spans="1:17" ht="16.5" customHeight="1" x14ac:dyDescent="0.15">
      <c r="A29" s="267" t="s">
        <v>267</v>
      </c>
      <c r="B29" s="270"/>
      <c r="C29" s="270"/>
      <c r="D29" s="270"/>
      <c r="E29" s="270"/>
      <c r="F29" s="270"/>
      <c r="G29" s="270"/>
    </row>
    <row r="30" spans="1:17" ht="16.5" customHeight="1" x14ac:dyDescent="0.15">
      <c r="A30" s="81">
        <v>1</v>
      </c>
      <c r="B30" s="269" t="s">
        <v>137</v>
      </c>
    </row>
    <row r="31" spans="1:17" ht="16.5" customHeight="1" x14ac:dyDescent="0.15">
      <c r="B31" s="81" t="s">
        <v>244</v>
      </c>
    </row>
    <row r="32" spans="1:17" ht="16.5" customHeight="1" x14ac:dyDescent="0.15">
      <c r="A32" s="81">
        <v>2</v>
      </c>
      <c r="B32" s="81" t="s">
        <v>220</v>
      </c>
    </row>
    <row r="33" spans="1:10" ht="16.5" customHeight="1" x14ac:dyDescent="0.15">
      <c r="B33" s="322" t="s">
        <v>532</v>
      </c>
    </row>
    <row r="34" spans="1:10" ht="16.5" customHeight="1" x14ac:dyDescent="0.15">
      <c r="B34" s="81" t="s">
        <v>136</v>
      </c>
    </row>
    <row r="35" spans="1:10" ht="16.5" customHeight="1" x14ac:dyDescent="0.15">
      <c r="A35" s="81">
        <v>3</v>
      </c>
      <c r="B35" s="340" t="s">
        <v>287</v>
      </c>
      <c r="C35" s="340"/>
      <c r="D35" s="340"/>
      <c r="E35" s="340"/>
      <c r="F35" s="340"/>
      <c r="G35" s="340"/>
    </row>
    <row r="36" spans="1:10" ht="16.5" customHeight="1" x14ac:dyDescent="0.15">
      <c r="B36" s="340"/>
      <c r="C36" s="340"/>
      <c r="D36" s="340"/>
      <c r="E36" s="340"/>
      <c r="F36" s="340"/>
      <c r="G36" s="340"/>
    </row>
    <row r="37" spans="1:10" ht="16.5" customHeight="1" x14ac:dyDescent="0.15">
      <c r="A37" s="267" t="s">
        <v>268</v>
      </c>
      <c r="B37" s="270"/>
      <c r="C37" s="270"/>
      <c r="D37" s="270"/>
      <c r="E37" s="270"/>
      <c r="F37" s="270"/>
      <c r="G37" s="270"/>
    </row>
    <row r="38" spans="1:10" ht="16.5" customHeight="1" x14ac:dyDescent="0.15">
      <c r="A38" s="81">
        <v>1</v>
      </c>
      <c r="B38" s="81" t="s">
        <v>285</v>
      </c>
    </row>
    <row r="39" spans="1:10" ht="16.5" customHeight="1" x14ac:dyDescent="0.15">
      <c r="B39" s="339" t="s">
        <v>286</v>
      </c>
      <c r="C39" s="339"/>
      <c r="D39" s="339"/>
      <c r="E39" s="339"/>
      <c r="F39" s="339"/>
      <c r="G39" s="339"/>
      <c r="H39" s="339"/>
      <c r="I39" s="339"/>
      <c r="J39" s="339"/>
    </row>
    <row r="40" spans="1:10" ht="16.5" customHeight="1" x14ac:dyDescent="0.15">
      <c r="B40" s="339"/>
      <c r="C40" s="339"/>
      <c r="D40" s="339"/>
      <c r="E40" s="339"/>
      <c r="F40" s="339"/>
      <c r="G40" s="339"/>
      <c r="H40" s="339"/>
      <c r="I40" s="339"/>
      <c r="J40" s="339"/>
    </row>
    <row r="41" spans="1:10" ht="16.5" customHeight="1" x14ac:dyDescent="0.15">
      <c r="A41" s="81">
        <v>2</v>
      </c>
      <c r="B41" s="271" t="s">
        <v>229</v>
      </c>
      <c r="C41" s="270"/>
      <c r="D41" s="270"/>
      <c r="E41" s="270"/>
      <c r="F41" s="270"/>
      <c r="G41" s="270"/>
      <c r="H41" s="270"/>
      <c r="I41" s="270"/>
      <c r="J41" s="270"/>
    </row>
    <row r="42" spans="1:10" ht="14.25" thickBot="1" x14ac:dyDescent="0.2"/>
    <row r="43" spans="1:10" ht="14.25" thickTop="1" x14ac:dyDescent="0.15">
      <c r="B43" s="331" t="s">
        <v>294</v>
      </c>
      <c r="C43" s="332"/>
      <c r="D43" s="332"/>
      <c r="E43" s="333"/>
    </row>
    <row r="44" spans="1:10" ht="14.25" thickBot="1" x14ac:dyDescent="0.2">
      <c r="B44" s="334"/>
      <c r="C44" s="335"/>
      <c r="D44" s="335"/>
      <c r="E44" s="336"/>
    </row>
    <row r="45" spans="1:10" ht="14.25" thickTop="1" x14ac:dyDescent="0.15"/>
  </sheetData>
  <mergeCells count="7">
    <mergeCell ref="K14:N18"/>
    <mergeCell ref="B43:E44"/>
    <mergeCell ref="B13:C13"/>
    <mergeCell ref="B39:J40"/>
    <mergeCell ref="B20:G21"/>
    <mergeCell ref="B35:G36"/>
    <mergeCell ref="B27:G28"/>
  </mergeCells>
  <phoneticPr fontId="3"/>
  <dataValidations count="1">
    <dataValidation type="list" allowBlank="1" showInputMessage="1" showErrorMessage="1" sqref="D13">
      <formula1>県・地区</formula1>
    </dataValidation>
  </dataValidations>
  <hyperlinks>
    <hyperlink ref="B16" location="ﾀﾞﾌﾞﾙｽ入力!A1" display="「ﾀﾞﾌﾞﾙｽ入力」シートに申し込みデータを入力してください。"/>
    <hyperlink ref="B30" location="団体戦入力!A1" display="「団体戦入力」シートに申し込みデータを入力してください。"/>
    <hyperlink ref="B23" location="ｼﾝｸﾞﾙｽ入力!A1" display="「ｼﾝｸﾞﾙｽ入力」シートに申し込みデータを入力してください。"/>
    <hyperlink ref="G8" location="ﾀﾞﾌﾞﾙｽ入力!F19" display="ダブルス"/>
    <hyperlink ref="H8" location="ｼﾝｸﾞﾙｽ入力!F19" display="シングルス"/>
    <hyperlink ref="I8" location="団体戦入力!J18" display="団体戦"/>
    <hyperlink ref="A6" location="memo!L1" display="(1)大会ポイントが変更等された場合は、ｍｅｍｏシートのポイントを修正して下さい。"/>
    <hyperlink ref="A7" location="学校名!A1" display="(2)学校名が変わった場合は、学校名シートの学校名などを修正して下さい。これは専門部の管理者が行った方がよい。"/>
  </hyperlinks>
  <pageMargins left="0.28999999999999998" right="0.23" top="0.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ダブルス申込">
                <anchor moveWithCells="1" sizeWithCells="1">
                  <from>
                    <xdr:col>7</xdr:col>
                    <xdr:colOff>333375</xdr:colOff>
                    <xdr:row>18</xdr:row>
                    <xdr:rowOff>9525</xdr:rowOff>
                  </from>
                  <to>
                    <xdr:col>9</xdr:col>
                    <xdr:colOff>371475</xdr:colOff>
                    <xdr:row>21</xdr:row>
                    <xdr:rowOff>28575</xdr:rowOff>
                  </to>
                </anchor>
              </controlPr>
            </control>
          </mc:Choice>
        </mc:AlternateContent>
        <mc:AlternateContent xmlns:mc="http://schemas.openxmlformats.org/markup-compatibility/2006">
          <mc:Choice Requires="x14">
            <control shapeId="14338" r:id="rId5" name="Button 2">
              <controlPr defaultSize="0" print="0" autoFill="0" autoPict="0" macro="[0]!団体申込">
                <anchor moveWithCells="1" sizeWithCells="1">
                  <from>
                    <xdr:col>7</xdr:col>
                    <xdr:colOff>323850</xdr:colOff>
                    <xdr:row>29</xdr:row>
                    <xdr:rowOff>200025</xdr:rowOff>
                  </from>
                  <to>
                    <xdr:col>9</xdr:col>
                    <xdr:colOff>400050</xdr:colOff>
                    <xdr:row>33</xdr:row>
                    <xdr:rowOff>9525</xdr:rowOff>
                  </to>
                </anchor>
              </controlPr>
            </control>
          </mc:Choice>
        </mc:AlternateContent>
        <mc:AlternateContent xmlns:mc="http://schemas.openxmlformats.org/markup-compatibility/2006">
          <mc:Choice Requires="x14">
            <control shapeId="14339" r:id="rId6" name="Button 3">
              <controlPr defaultSize="0" print="0" autoFill="0" autoPict="0" macro="[0]!シングルス申込">
                <anchor moveWithCells="1" sizeWithCells="1">
                  <from>
                    <xdr:col>7</xdr:col>
                    <xdr:colOff>333375</xdr:colOff>
                    <xdr:row>23</xdr:row>
                    <xdr:rowOff>200025</xdr:rowOff>
                  </from>
                  <to>
                    <xdr:col>9</xdr:col>
                    <xdr:colOff>371475</xdr:colOff>
                    <xdr:row>27</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E24"/>
  <sheetViews>
    <sheetView workbookViewId="0">
      <selection activeCell="C2" sqref="C2"/>
    </sheetView>
  </sheetViews>
  <sheetFormatPr defaultRowHeight="13.5" x14ac:dyDescent="0.15"/>
  <cols>
    <col min="1" max="1" width="5.5" customWidth="1"/>
    <col min="2" max="2" width="3.75" customWidth="1"/>
    <col min="3" max="3" width="3.125" customWidth="1"/>
    <col min="4" max="4" width="5.625" customWidth="1"/>
    <col min="5" max="5" width="9.125" customWidth="1"/>
    <col min="6" max="6" width="6" customWidth="1"/>
    <col min="7" max="7" width="4.125" customWidth="1"/>
    <col min="8" max="8" width="10.625" customWidth="1"/>
    <col min="9" max="9" width="2.125" customWidth="1"/>
    <col min="10" max="10" width="10.625" customWidth="1"/>
    <col min="11" max="14" width="4.625" customWidth="1"/>
    <col min="15" max="18" width="4.75" customWidth="1"/>
    <col min="19" max="19" width="4.5" customWidth="1"/>
    <col min="20" max="20" width="2.75" customWidth="1"/>
    <col min="21" max="21" width="4.5" customWidth="1"/>
    <col min="22" max="22" width="8.5" customWidth="1"/>
    <col min="23" max="23" width="10.625" customWidth="1"/>
    <col min="24" max="24" width="3.125" customWidth="1"/>
    <col min="25" max="25" width="10.625" customWidth="1"/>
    <col min="26" max="26" width="3.125" customWidth="1"/>
    <col min="27" max="27" width="10.625" customWidth="1"/>
    <col min="28" max="28" width="3.125" customWidth="1"/>
    <col min="29" max="29" width="10.875" customWidth="1"/>
    <col min="30" max="30" width="3.125" customWidth="1"/>
    <col min="31" max="31" width="2.875" customWidth="1"/>
  </cols>
  <sheetData>
    <row r="1" spans="1:31" x14ac:dyDescent="0.15">
      <c r="E1" s="20"/>
    </row>
    <row r="3" spans="1:31" x14ac:dyDescent="0.15">
      <c r="D3" t="s">
        <v>39</v>
      </c>
      <c r="F3" t="s">
        <v>87</v>
      </c>
      <c r="H3" s="34">
        <f>COUNTA(ﾀﾞﾌﾞﾙｽ入力!G35:G66)/2</f>
        <v>0</v>
      </c>
      <c r="J3" t="str">
        <f>LEFT(ﾀﾞﾌﾞﾙｽ入力!C22,1)&amp;"個"&amp;ﾀﾞﾌﾞﾙｽ入力!C24&amp;"_"&amp;ﾀﾞﾌﾞﾙｽ入力!C20</f>
        <v>個_</v>
      </c>
    </row>
    <row r="5" spans="1:31" ht="24" customHeight="1" x14ac:dyDescent="0.15">
      <c r="D5" s="146"/>
      <c r="E5" s="146"/>
      <c r="F5" s="146"/>
      <c r="G5" s="149"/>
      <c r="H5" s="151"/>
      <c r="I5" s="154"/>
      <c r="J5" s="157"/>
      <c r="K5" s="542" t="s">
        <v>23</v>
      </c>
      <c r="L5" s="543"/>
      <c r="M5" s="543"/>
      <c r="N5" s="543"/>
      <c r="O5" s="543"/>
      <c r="P5" s="543"/>
      <c r="Q5" s="543"/>
      <c r="R5" s="544"/>
      <c r="S5" s="146"/>
      <c r="T5" s="172"/>
      <c r="AE5" s="173"/>
    </row>
    <row r="6" spans="1:31" ht="13.5" customHeight="1" x14ac:dyDescent="0.15">
      <c r="A6" t="s">
        <v>217</v>
      </c>
      <c r="B6" t="s">
        <v>218</v>
      </c>
      <c r="C6" t="s">
        <v>182</v>
      </c>
      <c r="D6" s="147" t="s">
        <v>17</v>
      </c>
      <c r="E6" s="147" t="s">
        <v>18</v>
      </c>
      <c r="F6" s="147" t="s">
        <v>19</v>
      </c>
      <c r="G6" s="197" t="s">
        <v>20</v>
      </c>
      <c r="H6" s="152" t="s">
        <v>21</v>
      </c>
      <c r="I6" s="155" t="s">
        <v>45</v>
      </c>
      <c r="J6" s="158" t="s">
        <v>22</v>
      </c>
      <c r="K6" s="545">
        <f>IF(ﾀﾞﾌﾞﾙｽ入力!$P$32="","",ﾀﾞﾌﾞﾙｽ入力!$P$32)</f>
        <v>0</v>
      </c>
      <c r="L6" s="546"/>
      <c r="M6" s="545">
        <f>IF(ﾀﾞﾌﾞﾙｽ入力!$Q$32="","",ﾀﾞﾌﾞﾙｽ入力!$Q$32)</f>
        <v>0</v>
      </c>
      <c r="N6" s="546"/>
      <c r="O6" s="545">
        <f>IF(ﾀﾞﾌﾞﾙｽ入力!$R$32="","",ﾀﾞﾌﾞﾙｽ入力!$R$32)</f>
        <v>0</v>
      </c>
      <c r="P6" s="546"/>
      <c r="Q6" s="545">
        <f>IF(ﾀﾞﾌﾞﾙｽ入力!$S$32="","",ﾀﾞﾌﾞﾙｽ入力!$S$32)</f>
        <v>0</v>
      </c>
      <c r="R6" s="546"/>
      <c r="S6" s="147" t="s">
        <v>24</v>
      </c>
      <c r="T6" s="172"/>
      <c r="U6" s="174"/>
      <c r="V6" s="174"/>
      <c r="W6" s="174"/>
      <c r="X6" s="174"/>
      <c r="Y6" s="174"/>
      <c r="Z6" s="174"/>
      <c r="AA6" s="174"/>
      <c r="AB6" s="174"/>
      <c r="AC6" s="174"/>
      <c r="AD6" s="174"/>
      <c r="AE6" s="173"/>
    </row>
    <row r="7" spans="1:31" x14ac:dyDescent="0.15">
      <c r="D7" s="148"/>
      <c r="E7" s="148"/>
      <c r="F7" s="148"/>
      <c r="G7" s="150"/>
      <c r="H7" s="153"/>
      <c r="I7" s="156"/>
      <c r="J7" s="159"/>
      <c r="K7" s="7" t="s">
        <v>26</v>
      </c>
      <c r="L7" s="8" t="s">
        <v>27</v>
      </c>
      <c r="M7" s="7" t="s">
        <v>26</v>
      </c>
      <c r="N7" s="8" t="s">
        <v>27</v>
      </c>
      <c r="O7" s="7" t="s">
        <v>26</v>
      </c>
      <c r="P7" s="8" t="s">
        <v>27</v>
      </c>
      <c r="Q7" s="7" t="s">
        <v>26</v>
      </c>
      <c r="R7" s="8" t="s">
        <v>27</v>
      </c>
      <c r="S7" s="148"/>
      <c r="T7" s="79"/>
      <c r="U7" s="146" t="s">
        <v>17</v>
      </c>
      <c r="V7" s="146" t="s">
        <v>18</v>
      </c>
      <c r="W7" s="171" t="s">
        <v>222</v>
      </c>
      <c r="X7" s="170" t="s">
        <v>221</v>
      </c>
      <c r="Y7" s="171" t="s">
        <v>223</v>
      </c>
      <c r="Z7" s="170" t="s">
        <v>221</v>
      </c>
      <c r="AA7" s="171" t="s">
        <v>224</v>
      </c>
      <c r="AB7" s="170" t="s">
        <v>221</v>
      </c>
      <c r="AC7" s="171" t="s">
        <v>225</v>
      </c>
      <c r="AD7" s="170" t="s">
        <v>221</v>
      </c>
      <c r="AE7" s="169"/>
    </row>
    <row r="8" spans="1:31" ht="18.75" customHeight="1" x14ac:dyDescent="0.15">
      <c r="A8">
        <v>11</v>
      </c>
      <c r="B8">
        <v>12</v>
      </c>
      <c r="C8">
        <v>1</v>
      </c>
      <c r="D8" s="9" t="str">
        <f>IF($C8&lt;=$H$3,ﾀﾞﾌﾞﾙｽ入力!$C$21,"")</f>
        <v/>
      </c>
      <c r="E8" s="9" t="str">
        <f>IF($C8&lt;=$H$3,ﾀﾞﾌﾞﾙｽ入力!$C$24,"")</f>
        <v/>
      </c>
      <c r="F8" s="10" t="str">
        <f>IF($C8&lt;=$H$3,ﾀﾞﾌﾞﾙｽ入力!$C$22,"")</f>
        <v/>
      </c>
      <c r="G8" s="11">
        <v>1</v>
      </c>
      <c r="H8" s="10" t="str">
        <f t="shared" ref="H8:H23" si="0">VLOOKUP($A8,ﾀﾞﾌﾞﾙｽ,4,FALSE)&amp;"　"&amp;VLOOKUP($A8,ﾀﾞﾌﾞﾙｽ,5,FALSE)</f>
        <v>　</v>
      </c>
      <c r="I8" s="12" t="s">
        <v>31</v>
      </c>
      <c r="J8" s="13" t="str">
        <f t="shared" ref="J8:J23" si="1">VLOOKUP($B8,ﾀﾞﾌﾞﾙｽ,4,FALSE)&amp;"　"&amp;VLOOKUP($B8,ﾀﾞﾌﾞﾙｽ,5,FALSE)</f>
        <v>　</v>
      </c>
      <c r="K8" s="35" t="str">
        <f t="shared" ref="K8:K23" ca="1" si="2">IF(VLOOKUP($A8,ﾀﾞﾌﾞﾙｽ,19,FALSE)=0,"有"&amp;"("&amp;MID(VLOOKUP($A8,ﾀﾞﾌﾞﾙｽ,13,FALSE),5,2)&amp;")",VLOOKUP($A8,ﾀﾞﾌﾞﾙｽ,19,FALSE))</f>
        <v/>
      </c>
      <c r="L8" s="36" t="str">
        <f t="shared" ref="L8:L23" ca="1" si="3">IF(VLOOKUP($B8,ﾀﾞﾌﾞﾙｽ,19,FALSE)=0,"有"&amp;"("&amp;MID(VLOOKUP($B8,ﾀﾞﾌﾞﾙｽ,13,FALSE),5,2)&amp;")",VLOOKUP($B8,ﾀﾞﾌﾞﾙｽ,19,FALSE))</f>
        <v/>
      </c>
      <c r="M8" s="35" t="str">
        <f ca="1">IF(VLOOKUP($A8,ﾀﾞﾌﾞﾙｽ,20,FALSE)=0,"有"&amp;"("&amp;MID(VLOOKUP($A8,ﾀﾞﾌﾞﾙｽ,14,FALSE),5,2)&amp;")",VLOOKUP($A8,ﾀﾞﾌﾞﾙｽ,20,FALSE))</f>
        <v/>
      </c>
      <c r="N8" s="36" t="str">
        <f t="shared" ref="N8:N23" ca="1" si="4">IF(VLOOKUP($B8,ﾀﾞﾌﾞﾙｽ,20,FALSE)=0,"有"&amp;"("&amp;MID(VLOOKUP($B8,ﾀﾞﾌﾞﾙｽ,14,FALSE),5,2)&amp;")",VLOOKUP($B8,ﾀﾞﾌﾞﾙｽ,20,FALSE))</f>
        <v/>
      </c>
      <c r="O8" s="35" t="str">
        <f t="shared" ref="O8:O23" ca="1" si="5">IF(VLOOKUP($A8,ﾀﾞﾌﾞﾙｽ,21,FALSE)=0,"有"&amp;"("&amp;MID(VLOOKUP($A8,ﾀﾞﾌﾞﾙｽ,15,FALSE),5,2)&amp;")",VLOOKUP($A8,ﾀﾞﾌﾞﾙｽ,21,FALSE))</f>
        <v/>
      </c>
      <c r="P8" s="36" t="str">
        <f t="shared" ref="P8:P23" ca="1" si="6">IF(VLOOKUP($B8,ﾀﾞﾌﾞﾙｽ,21,FALSE)=0,"有"&amp;"("&amp;MID(VLOOKUP($B8,ﾀﾞﾌﾞﾙｽ,15,FALSE),5,2)&amp;")",VLOOKUP($B8,ﾀﾞﾌﾞﾙｽ,21,FALSE))</f>
        <v/>
      </c>
      <c r="Q8" s="35" t="str">
        <f t="shared" ref="Q8:Q23" ca="1" si="7">IF(VLOOKUP($A8,ﾀﾞﾌﾞﾙｽ,22,FALSE)=0,"有"&amp;"("&amp;MID(VLOOKUP($A8,ﾀﾞﾌﾞﾙｽ,16,FALSE),5,2)&amp;")",VLOOKUP($A8,ﾀﾞﾌﾞﾙｽ,22,FALSE))</f>
        <v/>
      </c>
      <c r="R8" s="36" t="str">
        <f t="shared" ref="R8:R23" ca="1" si="8">IF(VLOOKUP($B8,ﾀﾞﾌﾞﾙｽ,22,FALSE)=0,"有"&amp;"("&amp;MID(VLOOKUP($B8,ﾀﾞﾌﾞﾙｽ,16,FALSE),5,2)&amp;")",VLOOKUP($B8,ﾀﾞﾌﾞﾙｽ,22,FALSE))</f>
        <v/>
      </c>
      <c r="S8" s="37" t="str">
        <f t="shared" ref="S8:S23" si="9">VLOOKUP($A8,ﾀﾞﾌﾞﾙｽ,23,FALSE)</f>
        <v/>
      </c>
      <c r="T8" s="167"/>
      <c r="U8" s="37" t="str">
        <f>IF(ﾀﾞﾌﾞﾙｽ入力!$C$21="","",ﾀﾞﾌﾞﾙｽ入力!$C$21)</f>
        <v/>
      </c>
      <c r="V8" s="37" t="str">
        <f>IF(ﾀﾞﾌﾞﾙｽ入力!$C$24="","",ﾀﾞﾌﾞﾙｽ入力!$C$24)</f>
        <v/>
      </c>
      <c r="W8" s="64" t="str">
        <f>IF(ﾀﾞﾌﾞﾙｽ入力!F25="","",ﾀﾞﾌﾞﾙｽ入力!F25)</f>
        <v/>
      </c>
      <c r="X8" s="64" t="str">
        <f>IF(ﾀﾞﾌﾞﾙｽ入力!G25="","",ﾀﾞﾌﾞﾙｽ入力!G25)</f>
        <v/>
      </c>
      <c r="Y8" s="64" t="str">
        <f>IF(ﾀﾞﾌﾞﾙｽ入力!F26="","",ﾀﾞﾌﾞﾙｽ入力!F26)</f>
        <v/>
      </c>
      <c r="Z8" s="64" t="str">
        <f>IF(ﾀﾞﾌﾞﾙｽ入力!G26="","",ﾀﾞﾌﾞﾙｽ入力!G26)</f>
        <v/>
      </c>
      <c r="AA8" s="64" t="str">
        <f>IF(ﾀﾞﾌﾞﾙｽ入力!F27="","",ﾀﾞﾌﾞﾙｽ入力!F27)</f>
        <v/>
      </c>
      <c r="AB8" s="64" t="str">
        <f>IF(ﾀﾞﾌﾞﾙｽ入力!G27="","",ﾀﾞﾌﾞﾙｽ入力!G27)</f>
        <v/>
      </c>
      <c r="AC8" s="64" t="str">
        <f>IF(ﾀﾞﾌﾞﾙｽ入力!F28="","",ﾀﾞﾌﾞﾙｽ入力!F28)</f>
        <v/>
      </c>
      <c r="AD8" s="64" t="str">
        <f>IF(ﾀﾞﾌﾞﾙｽ入力!G28="","",ﾀﾞﾌﾞﾙｽ入力!G28)</f>
        <v/>
      </c>
    </row>
    <row r="9" spans="1:31" ht="18.75" customHeight="1" x14ac:dyDescent="0.15">
      <c r="A9">
        <v>21</v>
      </c>
      <c r="B9">
        <v>22</v>
      </c>
      <c r="C9">
        <v>2</v>
      </c>
      <c r="D9" s="9" t="str">
        <f>IF($C9&lt;=$H$3,ﾀﾞﾌﾞﾙｽ入力!$C$21,"")</f>
        <v/>
      </c>
      <c r="E9" s="9" t="str">
        <f>IF($C9&lt;=$H$3,ﾀﾞﾌﾞﾙｽ入力!$C$24,"")</f>
        <v/>
      </c>
      <c r="F9" s="10" t="str">
        <f>IF($C9&lt;=$H$3,ﾀﾞﾌﾞﾙｽ入力!$C$22,"")</f>
        <v/>
      </c>
      <c r="G9" s="11">
        <v>2</v>
      </c>
      <c r="H9" s="10" t="str">
        <f t="shared" si="0"/>
        <v>　</v>
      </c>
      <c r="I9" s="12" t="s">
        <v>31</v>
      </c>
      <c r="J9" s="13" t="str">
        <f t="shared" si="1"/>
        <v>　</v>
      </c>
      <c r="K9" s="35" t="str">
        <f t="shared" ca="1" si="2"/>
        <v/>
      </c>
      <c r="L9" s="36" t="str">
        <f t="shared" ca="1" si="3"/>
        <v/>
      </c>
      <c r="M9" s="35" t="str">
        <f t="shared" ref="M9:M23" ca="1" si="10">IF(VLOOKUP($A9,ﾀﾞﾌﾞﾙｽ,20,FALSE)=0,"有"&amp;"("&amp;MID(VLOOKUP($A9,ﾀﾞﾌﾞﾙｽ,14,FALSE),5,2)&amp;")",VLOOKUP($A9,ﾀﾞﾌﾞﾙｽ,20,FALSE))</f>
        <v/>
      </c>
      <c r="N9" s="36" t="str">
        <f t="shared" ca="1" si="4"/>
        <v/>
      </c>
      <c r="O9" s="35" t="str">
        <f t="shared" ca="1" si="5"/>
        <v/>
      </c>
      <c r="P9" s="36" t="str">
        <f t="shared" ca="1" si="6"/>
        <v/>
      </c>
      <c r="Q9" s="35" t="str">
        <f t="shared" ca="1" si="7"/>
        <v/>
      </c>
      <c r="R9" s="36" t="str">
        <f t="shared" ca="1" si="8"/>
        <v/>
      </c>
      <c r="S9" s="37" t="str">
        <f t="shared" si="9"/>
        <v/>
      </c>
      <c r="T9" s="78"/>
      <c r="U9" s="78"/>
      <c r="V9" s="78"/>
      <c r="W9" s="31"/>
      <c r="X9" s="31"/>
      <c r="Y9" s="31"/>
      <c r="Z9" s="31"/>
      <c r="AA9" s="31"/>
      <c r="AB9" s="31"/>
      <c r="AC9" s="31"/>
      <c r="AD9" s="31"/>
    </row>
    <row r="10" spans="1:31" ht="18.75" customHeight="1" x14ac:dyDescent="0.15">
      <c r="A10">
        <v>31</v>
      </c>
      <c r="B10">
        <v>32</v>
      </c>
      <c r="C10">
        <v>3</v>
      </c>
      <c r="D10" s="9" t="str">
        <f>IF($C10&lt;=$H$3,ﾀﾞﾌﾞﾙｽ入力!$C$21,"")</f>
        <v/>
      </c>
      <c r="E10" s="9" t="str">
        <f>IF($C10&lt;=$H$3,ﾀﾞﾌﾞﾙｽ入力!$C$24,"")</f>
        <v/>
      </c>
      <c r="F10" s="10" t="str">
        <f>IF($C10&lt;=$H$3,ﾀﾞﾌﾞﾙｽ入力!$C$22,"")</f>
        <v/>
      </c>
      <c r="G10" s="11">
        <v>3</v>
      </c>
      <c r="H10" s="10" t="str">
        <f t="shared" si="0"/>
        <v>　</v>
      </c>
      <c r="I10" s="12" t="s">
        <v>31</v>
      </c>
      <c r="J10" s="13" t="str">
        <f t="shared" si="1"/>
        <v>　</v>
      </c>
      <c r="K10" s="35" t="str">
        <f t="shared" ca="1" si="2"/>
        <v/>
      </c>
      <c r="L10" s="36" t="str">
        <f t="shared" ca="1" si="3"/>
        <v/>
      </c>
      <c r="M10" s="35" t="str">
        <f t="shared" ca="1" si="10"/>
        <v/>
      </c>
      <c r="N10" s="36" t="str">
        <f t="shared" ca="1" si="4"/>
        <v/>
      </c>
      <c r="O10" s="35" t="str">
        <f t="shared" ca="1" si="5"/>
        <v/>
      </c>
      <c r="P10" s="36" t="str">
        <f t="shared" ca="1" si="6"/>
        <v/>
      </c>
      <c r="Q10" s="35" t="str">
        <f t="shared" ca="1" si="7"/>
        <v/>
      </c>
      <c r="R10" s="36" t="str">
        <f t="shared" ca="1" si="8"/>
        <v/>
      </c>
      <c r="S10" s="37" t="str">
        <f t="shared" si="9"/>
        <v/>
      </c>
      <c r="T10" s="78"/>
      <c r="U10" s="78"/>
      <c r="V10" s="78"/>
      <c r="W10" s="31"/>
      <c r="X10" s="31"/>
      <c r="Y10" s="31"/>
      <c r="Z10" s="31"/>
      <c r="AA10" s="31"/>
      <c r="AB10" s="31"/>
      <c r="AC10" s="31"/>
      <c r="AD10" s="31"/>
    </row>
    <row r="11" spans="1:31" ht="18.75" customHeight="1" x14ac:dyDescent="0.15">
      <c r="A11">
        <v>41</v>
      </c>
      <c r="B11">
        <v>42</v>
      </c>
      <c r="C11">
        <v>4</v>
      </c>
      <c r="D11" s="9" t="str">
        <f>IF($C11&lt;=$H$3,ﾀﾞﾌﾞﾙｽ入力!$C$21,"")</f>
        <v/>
      </c>
      <c r="E11" s="9" t="str">
        <f>IF($C11&lt;=$H$3,ﾀﾞﾌﾞﾙｽ入力!$C$24,"")</f>
        <v/>
      </c>
      <c r="F11" s="10" t="str">
        <f>IF($C11&lt;=$H$3,ﾀﾞﾌﾞﾙｽ入力!$C$22,"")</f>
        <v/>
      </c>
      <c r="G11" s="11">
        <v>4</v>
      </c>
      <c r="H11" s="10" t="str">
        <f t="shared" si="0"/>
        <v>　</v>
      </c>
      <c r="I11" s="12" t="s">
        <v>31</v>
      </c>
      <c r="J11" s="13" t="str">
        <f t="shared" si="1"/>
        <v>　</v>
      </c>
      <c r="K11" s="35" t="str">
        <f t="shared" ca="1" si="2"/>
        <v/>
      </c>
      <c r="L11" s="36" t="str">
        <f t="shared" ca="1" si="3"/>
        <v/>
      </c>
      <c r="M11" s="35" t="str">
        <f t="shared" ca="1" si="10"/>
        <v/>
      </c>
      <c r="N11" s="36" t="str">
        <f t="shared" ca="1" si="4"/>
        <v/>
      </c>
      <c r="O11" s="35" t="str">
        <f t="shared" ca="1" si="5"/>
        <v/>
      </c>
      <c r="P11" s="36" t="str">
        <f t="shared" ca="1" si="6"/>
        <v/>
      </c>
      <c r="Q11" s="35" t="str">
        <f t="shared" ca="1" si="7"/>
        <v/>
      </c>
      <c r="R11" s="36" t="str">
        <f t="shared" ca="1" si="8"/>
        <v/>
      </c>
      <c r="S11" s="37" t="str">
        <f t="shared" si="9"/>
        <v/>
      </c>
      <c r="T11" s="78"/>
      <c r="U11" s="78"/>
      <c r="V11" s="78"/>
      <c r="Y11" s="31"/>
      <c r="Z11" s="31"/>
      <c r="AA11" s="31"/>
      <c r="AB11" s="31"/>
      <c r="AC11" s="31"/>
      <c r="AD11" s="31"/>
    </row>
    <row r="12" spans="1:31" ht="18.75" customHeight="1" x14ac:dyDescent="0.15">
      <c r="A12">
        <v>51</v>
      </c>
      <c r="B12">
        <v>52</v>
      </c>
      <c r="C12">
        <v>5</v>
      </c>
      <c r="D12" s="9" t="str">
        <f>IF($C12&lt;=$H$3,ﾀﾞﾌﾞﾙｽ入力!$C$21,"")</f>
        <v/>
      </c>
      <c r="E12" s="9" t="str">
        <f>IF($C12&lt;=$H$3,ﾀﾞﾌﾞﾙｽ入力!$C$24,"")</f>
        <v/>
      </c>
      <c r="F12" s="10" t="str">
        <f>IF($C12&lt;=$H$3,ﾀﾞﾌﾞﾙｽ入力!$C$22,"")</f>
        <v/>
      </c>
      <c r="G12" s="11">
        <v>5</v>
      </c>
      <c r="H12" s="10" t="str">
        <f t="shared" si="0"/>
        <v>　</v>
      </c>
      <c r="I12" s="12" t="s">
        <v>31</v>
      </c>
      <c r="J12" s="13" t="str">
        <f t="shared" si="1"/>
        <v>　</v>
      </c>
      <c r="K12" s="35" t="str">
        <f t="shared" ca="1" si="2"/>
        <v/>
      </c>
      <c r="L12" s="36" t="str">
        <f t="shared" ca="1" si="3"/>
        <v/>
      </c>
      <c r="M12" s="35" t="str">
        <f t="shared" ca="1" si="10"/>
        <v/>
      </c>
      <c r="N12" s="36" t="str">
        <f t="shared" ca="1" si="4"/>
        <v/>
      </c>
      <c r="O12" s="35" t="str">
        <f t="shared" ca="1" si="5"/>
        <v/>
      </c>
      <c r="P12" s="36" t="str">
        <f t="shared" ca="1" si="6"/>
        <v/>
      </c>
      <c r="Q12" s="35" t="str">
        <f t="shared" ca="1" si="7"/>
        <v/>
      </c>
      <c r="R12" s="36" t="str">
        <f t="shared" ca="1" si="8"/>
        <v/>
      </c>
      <c r="S12" s="37" t="str">
        <f t="shared" si="9"/>
        <v/>
      </c>
      <c r="T12" s="78"/>
      <c r="U12" s="78"/>
      <c r="V12" s="78"/>
      <c r="Y12" s="31"/>
      <c r="Z12" s="31"/>
      <c r="AA12" s="31"/>
      <c r="AB12" s="31"/>
      <c r="AC12" s="31"/>
      <c r="AD12" s="31"/>
    </row>
    <row r="13" spans="1:31" ht="18.75" customHeight="1" x14ac:dyDescent="0.15">
      <c r="A13">
        <v>61</v>
      </c>
      <c r="B13">
        <v>62</v>
      </c>
      <c r="C13">
        <v>6</v>
      </c>
      <c r="D13" s="9" t="str">
        <f>IF($C13&lt;=$H$3,ﾀﾞﾌﾞﾙｽ入力!$C$21,"")</f>
        <v/>
      </c>
      <c r="E13" s="9" t="str">
        <f>IF($C13&lt;=$H$3,ﾀﾞﾌﾞﾙｽ入力!$C$24,"")</f>
        <v/>
      </c>
      <c r="F13" s="10" t="str">
        <f>IF($C13&lt;=$H$3,ﾀﾞﾌﾞﾙｽ入力!$C$22,"")</f>
        <v/>
      </c>
      <c r="G13" s="11">
        <v>6</v>
      </c>
      <c r="H13" s="10" t="str">
        <f t="shared" si="0"/>
        <v>　</v>
      </c>
      <c r="I13" s="12" t="s">
        <v>31</v>
      </c>
      <c r="J13" s="13" t="str">
        <f t="shared" si="1"/>
        <v>　</v>
      </c>
      <c r="K13" s="35" t="str">
        <f t="shared" ca="1" si="2"/>
        <v/>
      </c>
      <c r="L13" s="36" t="str">
        <f t="shared" ca="1" si="3"/>
        <v/>
      </c>
      <c r="M13" s="35" t="str">
        <f t="shared" ca="1" si="10"/>
        <v/>
      </c>
      <c r="N13" s="36" t="str">
        <f t="shared" ca="1" si="4"/>
        <v/>
      </c>
      <c r="O13" s="35" t="str">
        <f t="shared" ca="1" si="5"/>
        <v/>
      </c>
      <c r="P13" s="36" t="str">
        <f t="shared" ca="1" si="6"/>
        <v/>
      </c>
      <c r="Q13" s="35" t="str">
        <f t="shared" ca="1" si="7"/>
        <v/>
      </c>
      <c r="R13" s="36" t="str">
        <f t="shared" ca="1" si="8"/>
        <v/>
      </c>
      <c r="S13" s="37" t="str">
        <f t="shared" si="9"/>
        <v/>
      </c>
      <c r="T13" s="78"/>
      <c r="U13" s="78"/>
      <c r="V13" s="78"/>
      <c r="Y13" s="31"/>
      <c r="Z13" s="31"/>
      <c r="AA13" s="31"/>
      <c r="AB13" s="31"/>
      <c r="AC13" s="31"/>
      <c r="AD13" s="31"/>
    </row>
    <row r="14" spans="1:31" ht="18.75" customHeight="1" x14ac:dyDescent="0.15">
      <c r="A14">
        <v>71</v>
      </c>
      <c r="B14">
        <v>72</v>
      </c>
      <c r="C14">
        <v>7</v>
      </c>
      <c r="D14" s="9" t="str">
        <f>IF($C14&lt;=$H$3,ﾀﾞﾌﾞﾙｽ入力!$C$21,"")</f>
        <v/>
      </c>
      <c r="E14" s="9" t="str">
        <f>IF($C14&lt;=$H$3,ﾀﾞﾌﾞﾙｽ入力!$C$24,"")</f>
        <v/>
      </c>
      <c r="F14" s="10" t="str">
        <f>IF($C14&lt;=$H$3,ﾀﾞﾌﾞﾙｽ入力!$C$22,"")</f>
        <v/>
      </c>
      <c r="G14" s="11">
        <v>7</v>
      </c>
      <c r="H14" s="10" t="str">
        <f t="shared" si="0"/>
        <v>　</v>
      </c>
      <c r="I14" s="12" t="s">
        <v>31</v>
      </c>
      <c r="J14" s="13" t="str">
        <f t="shared" si="1"/>
        <v>　</v>
      </c>
      <c r="K14" s="35" t="str">
        <f t="shared" ca="1" si="2"/>
        <v/>
      </c>
      <c r="L14" s="36" t="str">
        <f t="shared" ca="1" si="3"/>
        <v/>
      </c>
      <c r="M14" s="35" t="str">
        <f t="shared" ca="1" si="10"/>
        <v/>
      </c>
      <c r="N14" s="36" t="str">
        <f t="shared" ca="1" si="4"/>
        <v/>
      </c>
      <c r="O14" s="35" t="str">
        <f t="shared" ca="1" si="5"/>
        <v/>
      </c>
      <c r="P14" s="36" t="str">
        <f t="shared" ca="1" si="6"/>
        <v/>
      </c>
      <c r="Q14" s="35" t="str">
        <f t="shared" ca="1" si="7"/>
        <v/>
      </c>
      <c r="R14" s="36" t="str">
        <f t="shared" ca="1" si="8"/>
        <v/>
      </c>
      <c r="S14" s="37" t="str">
        <f t="shared" si="9"/>
        <v/>
      </c>
      <c r="T14" s="78"/>
      <c r="U14" s="78"/>
      <c r="V14" s="78"/>
      <c r="Y14" s="31"/>
      <c r="Z14" s="31"/>
      <c r="AA14" s="31"/>
      <c r="AB14" s="31"/>
      <c r="AC14" s="31"/>
      <c r="AD14" s="31"/>
    </row>
    <row r="15" spans="1:31" ht="18.75" customHeight="1" x14ac:dyDescent="0.15">
      <c r="A15">
        <v>81</v>
      </c>
      <c r="B15">
        <v>82</v>
      </c>
      <c r="C15">
        <v>8</v>
      </c>
      <c r="D15" s="9" t="str">
        <f>IF($C15&lt;=$H$3,ﾀﾞﾌﾞﾙｽ入力!$C$21,"")</f>
        <v/>
      </c>
      <c r="E15" s="9" t="str">
        <f>IF($C15&lt;=$H$3,ﾀﾞﾌﾞﾙｽ入力!$C$24,"")</f>
        <v/>
      </c>
      <c r="F15" s="10" t="str">
        <f>IF($C15&lt;=$H$3,ﾀﾞﾌﾞﾙｽ入力!$C$22,"")</f>
        <v/>
      </c>
      <c r="G15" s="11">
        <v>8</v>
      </c>
      <c r="H15" s="10" t="str">
        <f t="shared" si="0"/>
        <v>　</v>
      </c>
      <c r="I15" s="12" t="s">
        <v>31</v>
      </c>
      <c r="J15" s="13" t="str">
        <f t="shared" si="1"/>
        <v>　</v>
      </c>
      <c r="K15" s="35" t="str">
        <f t="shared" ca="1" si="2"/>
        <v/>
      </c>
      <c r="L15" s="36" t="str">
        <f t="shared" ca="1" si="3"/>
        <v/>
      </c>
      <c r="M15" s="35" t="str">
        <f t="shared" ca="1" si="10"/>
        <v/>
      </c>
      <c r="N15" s="36" t="str">
        <f t="shared" ca="1" si="4"/>
        <v/>
      </c>
      <c r="O15" s="35" t="str">
        <f t="shared" ca="1" si="5"/>
        <v/>
      </c>
      <c r="P15" s="36" t="str">
        <f t="shared" ca="1" si="6"/>
        <v/>
      </c>
      <c r="Q15" s="35" t="str">
        <f t="shared" ca="1" si="7"/>
        <v/>
      </c>
      <c r="R15" s="36" t="str">
        <f t="shared" ca="1" si="8"/>
        <v/>
      </c>
      <c r="S15" s="37" t="str">
        <f t="shared" si="9"/>
        <v/>
      </c>
      <c r="T15" s="78"/>
      <c r="U15" s="78"/>
      <c r="V15" s="78"/>
      <c r="W15" s="31"/>
      <c r="X15" s="31"/>
      <c r="Y15" s="31"/>
      <c r="Z15" s="31"/>
      <c r="AA15" s="31"/>
      <c r="AB15" s="31"/>
      <c r="AC15" s="31"/>
      <c r="AD15" s="31"/>
    </row>
    <row r="16" spans="1:31" ht="18.75" customHeight="1" x14ac:dyDescent="0.15">
      <c r="A16">
        <v>91</v>
      </c>
      <c r="B16">
        <v>92</v>
      </c>
      <c r="C16">
        <v>9</v>
      </c>
      <c r="D16" s="9" t="str">
        <f>IF($C16&lt;=$H$3,ﾀﾞﾌﾞﾙｽ入力!$C$21,"")</f>
        <v/>
      </c>
      <c r="E16" s="9" t="str">
        <f>IF($C16&lt;=$H$3,ﾀﾞﾌﾞﾙｽ入力!$C$24,"")</f>
        <v/>
      </c>
      <c r="F16" s="10" t="str">
        <f>IF($C16&lt;=$H$3,ﾀﾞﾌﾞﾙｽ入力!$C$22,"")</f>
        <v/>
      </c>
      <c r="G16" s="11">
        <v>9</v>
      </c>
      <c r="H16" s="10" t="str">
        <f t="shared" si="0"/>
        <v>　</v>
      </c>
      <c r="I16" s="12" t="s">
        <v>31</v>
      </c>
      <c r="J16" s="13" t="str">
        <f t="shared" si="1"/>
        <v>　</v>
      </c>
      <c r="K16" s="35" t="str">
        <f t="shared" ca="1" si="2"/>
        <v/>
      </c>
      <c r="L16" s="36" t="str">
        <f t="shared" ca="1" si="3"/>
        <v/>
      </c>
      <c r="M16" s="35" t="str">
        <f t="shared" ca="1" si="10"/>
        <v/>
      </c>
      <c r="N16" s="36" t="str">
        <f t="shared" ca="1" si="4"/>
        <v/>
      </c>
      <c r="O16" s="35" t="str">
        <f t="shared" ca="1" si="5"/>
        <v/>
      </c>
      <c r="P16" s="36" t="str">
        <f t="shared" ca="1" si="6"/>
        <v/>
      </c>
      <c r="Q16" s="35" t="str">
        <f t="shared" ca="1" si="7"/>
        <v/>
      </c>
      <c r="R16" s="36" t="str">
        <f t="shared" ca="1" si="8"/>
        <v/>
      </c>
      <c r="S16" s="37" t="str">
        <f t="shared" si="9"/>
        <v/>
      </c>
      <c r="T16" s="78"/>
      <c r="U16" s="78"/>
      <c r="V16" s="78"/>
      <c r="W16" s="31"/>
      <c r="X16" s="31"/>
      <c r="Y16" s="31"/>
      <c r="Z16" s="31"/>
      <c r="AA16" s="31"/>
      <c r="AB16" s="31"/>
      <c r="AC16" s="31"/>
      <c r="AD16" s="31"/>
    </row>
    <row r="17" spans="1:30" ht="18.75" customHeight="1" x14ac:dyDescent="0.15">
      <c r="A17">
        <v>101</v>
      </c>
      <c r="B17">
        <v>102</v>
      </c>
      <c r="C17">
        <v>10</v>
      </c>
      <c r="D17" s="9" t="str">
        <f>IF($C17&lt;=$H$3,ﾀﾞﾌﾞﾙｽ入力!$C$21,"")</f>
        <v/>
      </c>
      <c r="E17" s="9" t="str">
        <f>IF($C17&lt;=$H$3,ﾀﾞﾌﾞﾙｽ入力!$C$24,"")</f>
        <v/>
      </c>
      <c r="F17" s="10" t="str">
        <f>IF($C17&lt;=$H$3,ﾀﾞﾌﾞﾙｽ入力!$C$22,"")</f>
        <v/>
      </c>
      <c r="G17" s="11">
        <v>10</v>
      </c>
      <c r="H17" s="10" t="str">
        <f t="shared" si="0"/>
        <v>　</v>
      </c>
      <c r="I17" s="12" t="s">
        <v>31</v>
      </c>
      <c r="J17" s="13" t="str">
        <f t="shared" si="1"/>
        <v>　</v>
      </c>
      <c r="K17" s="35" t="str">
        <f t="shared" ca="1" si="2"/>
        <v/>
      </c>
      <c r="L17" s="36" t="str">
        <f t="shared" ca="1" si="3"/>
        <v/>
      </c>
      <c r="M17" s="35" t="str">
        <f t="shared" ca="1" si="10"/>
        <v/>
      </c>
      <c r="N17" s="36" t="str">
        <f t="shared" ca="1" si="4"/>
        <v/>
      </c>
      <c r="O17" s="35" t="str">
        <f t="shared" ca="1" si="5"/>
        <v/>
      </c>
      <c r="P17" s="36" t="str">
        <f t="shared" ca="1" si="6"/>
        <v/>
      </c>
      <c r="Q17" s="35" t="str">
        <f t="shared" ca="1" si="7"/>
        <v/>
      </c>
      <c r="R17" s="36" t="str">
        <f t="shared" ca="1" si="8"/>
        <v/>
      </c>
      <c r="S17" s="37" t="str">
        <f t="shared" si="9"/>
        <v/>
      </c>
      <c r="T17" s="78"/>
      <c r="U17" s="78"/>
      <c r="V17" s="78"/>
      <c r="W17" s="31"/>
      <c r="X17" s="31"/>
      <c r="Y17" s="31"/>
      <c r="Z17" s="31"/>
      <c r="AA17" s="31"/>
      <c r="AB17" s="31"/>
      <c r="AC17" s="31"/>
      <c r="AD17" s="31"/>
    </row>
    <row r="18" spans="1:30" ht="18.75" customHeight="1" x14ac:dyDescent="0.15">
      <c r="A18">
        <v>111</v>
      </c>
      <c r="B18">
        <v>112</v>
      </c>
      <c r="C18">
        <v>11</v>
      </c>
      <c r="D18" s="9" t="str">
        <f>IF($C18&lt;=$H$3,ﾀﾞﾌﾞﾙｽ入力!$C$21,"")</f>
        <v/>
      </c>
      <c r="E18" s="9" t="str">
        <f>IF($C18&lt;=$H$3,ﾀﾞﾌﾞﾙｽ入力!$C$24,"")</f>
        <v/>
      </c>
      <c r="F18" s="10" t="str">
        <f>IF($C18&lt;=$H$3,ﾀﾞﾌﾞﾙｽ入力!$C$22,"")</f>
        <v/>
      </c>
      <c r="G18" s="11">
        <v>11</v>
      </c>
      <c r="H18" s="10" t="str">
        <f t="shared" si="0"/>
        <v>　</v>
      </c>
      <c r="I18" s="12" t="s">
        <v>31</v>
      </c>
      <c r="J18" s="13" t="str">
        <f t="shared" si="1"/>
        <v>　</v>
      </c>
      <c r="K18" s="35" t="str">
        <f t="shared" ca="1" si="2"/>
        <v/>
      </c>
      <c r="L18" s="36" t="str">
        <f t="shared" ca="1" si="3"/>
        <v/>
      </c>
      <c r="M18" s="35" t="str">
        <f t="shared" ca="1" si="10"/>
        <v/>
      </c>
      <c r="N18" s="36" t="str">
        <f t="shared" ca="1" si="4"/>
        <v/>
      </c>
      <c r="O18" s="35" t="str">
        <f t="shared" ca="1" si="5"/>
        <v/>
      </c>
      <c r="P18" s="36" t="str">
        <f t="shared" ca="1" si="6"/>
        <v/>
      </c>
      <c r="Q18" s="35" t="str">
        <f t="shared" ca="1" si="7"/>
        <v/>
      </c>
      <c r="R18" s="36" t="str">
        <f t="shared" ca="1" si="8"/>
        <v/>
      </c>
      <c r="S18" s="37" t="str">
        <f t="shared" si="9"/>
        <v/>
      </c>
      <c r="T18" s="78"/>
      <c r="U18" s="78"/>
      <c r="V18" s="78"/>
      <c r="W18" s="31"/>
      <c r="X18" s="31"/>
      <c r="Y18" s="31"/>
      <c r="Z18" s="31"/>
      <c r="AA18" s="31"/>
      <c r="AB18" s="31"/>
      <c r="AC18" s="31"/>
      <c r="AD18" s="31"/>
    </row>
    <row r="19" spans="1:30" ht="18.75" customHeight="1" x14ac:dyDescent="0.15">
      <c r="A19">
        <v>121</v>
      </c>
      <c r="B19">
        <v>122</v>
      </c>
      <c r="C19">
        <v>12</v>
      </c>
      <c r="D19" s="9" t="str">
        <f>IF($C19&lt;=$H$3,ﾀﾞﾌﾞﾙｽ入力!$C$21,"")</f>
        <v/>
      </c>
      <c r="E19" s="9" t="str">
        <f>IF($C19&lt;=$H$3,ﾀﾞﾌﾞﾙｽ入力!$C$24,"")</f>
        <v/>
      </c>
      <c r="F19" s="10" t="str">
        <f>IF($C19&lt;=$H$3,ﾀﾞﾌﾞﾙｽ入力!$C$22,"")</f>
        <v/>
      </c>
      <c r="G19" s="11">
        <v>12</v>
      </c>
      <c r="H19" s="10" t="str">
        <f t="shared" si="0"/>
        <v>　</v>
      </c>
      <c r="I19" s="12" t="s">
        <v>31</v>
      </c>
      <c r="J19" s="13" t="str">
        <f t="shared" si="1"/>
        <v>　</v>
      </c>
      <c r="K19" s="35" t="str">
        <f t="shared" ca="1" si="2"/>
        <v/>
      </c>
      <c r="L19" s="36" t="str">
        <f t="shared" ca="1" si="3"/>
        <v/>
      </c>
      <c r="M19" s="35" t="str">
        <f t="shared" ca="1" si="10"/>
        <v/>
      </c>
      <c r="N19" s="36" t="str">
        <f t="shared" ca="1" si="4"/>
        <v/>
      </c>
      <c r="O19" s="35" t="str">
        <f t="shared" ca="1" si="5"/>
        <v/>
      </c>
      <c r="P19" s="36" t="str">
        <f t="shared" ca="1" si="6"/>
        <v/>
      </c>
      <c r="Q19" s="35" t="str">
        <f t="shared" ca="1" si="7"/>
        <v/>
      </c>
      <c r="R19" s="36" t="str">
        <f t="shared" ca="1" si="8"/>
        <v/>
      </c>
      <c r="S19" s="37" t="str">
        <f t="shared" si="9"/>
        <v/>
      </c>
      <c r="T19" s="78"/>
      <c r="U19" s="78"/>
      <c r="V19" s="78"/>
      <c r="W19" s="31"/>
      <c r="X19" s="31"/>
      <c r="Y19" s="31"/>
      <c r="Z19" s="31"/>
      <c r="AA19" s="31"/>
      <c r="AB19" s="31"/>
      <c r="AC19" s="31"/>
      <c r="AD19" s="31"/>
    </row>
    <row r="20" spans="1:30" ht="18.75" customHeight="1" x14ac:dyDescent="0.15">
      <c r="A20">
        <v>131</v>
      </c>
      <c r="B20">
        <v>132</v>
      </c>
      <c r="C20">
        <v>13</v>
      </c>
      <c r="D20" s="9" t="str">
        <f>IF($C20&lt;=$H$3,ﾀﾞﾌﾞﾙｽ入力!$C$21,"")</f>
        <v/>
      </c>
      <c r="E20" s="9" t="str">
        <f>IF($C20&lt;=$H$3,ﾀﾞﾌﾞﾙｽ入力!$C$24,"")</f>
        <v/>
      </c>
      <c r="F20" s="10" t="str">
        <f>IF($C20&lt;=$H$3,ﾀﾞﾌﾞﾙｽ入力!$C$22,"")</f>
        <v/>
      </c>
      <c r="G20" s="11">
        <v>13</v>
      </c>
      <c r="H20" s="10" t="str">
        <f t="shared" si="0"/>
        <v>　</v>
      </c>
      <c r="I20" s="12" t="s">
        <v>31</v>
      </c>
      <c r="J20" s="13" t="str">
        <f t="shared" si="1"/>
        <v>　</v>
      </c>
      <c r="K20" s="35" t="str">
        <f t="shared" ca="1" si="2"/>
        <v/>
      </c>
      <c r="L20" s="36" t="str">
        <f t="shared" ca="1" si="3"/>
        <v/>
      </c>
      <c r="M20" s="35" t="str">
        <f t="shared" ca="1" si="10"/>
        <v/>
      </c>
      <c r="N20" s="36" t="str">
        <f t="shared" ca="1" si="4"/>
        <v/>
      </c>
      <c r="O20" s="35" t="str">
        <f t="shared" ca="1" si="5"/>
        <v/>
      </c>
      <c r="P20" s="36" t="str">
        <f t="shared" ca="1" si="6"/>
        <v/>
      </c>
      <c r="Q20" s="35" t="str">
        <f t="shared" ca="1" si="7"/>
        <v/>
      </c>
      <c r="R20" s="36" t="str">
        <f t="shared" ca="1" si="8"/>
        <v/>
      </c>
      <c r="S20" s="37" t="str">
        <f t="shared" si="9"/>
        <v/>
      </c>
      <c r="T20" s="78"/>
      <c r="U20" s="78"/>
      <c r="V20" s="78"/>
      <c r="W20" s="31"/>
      <c r="X20" s="31"/>
      <c r="Y20" s="31"/>
      <c r="Z20" s="31"/>
      <c r="AA20" s="31"/>
      <c r="AB20" s="31"/>
      <c r="AC20" s="31"/>
      <c r="AD20" s="31"/>
    </row>
    <row r="21" spans="1:30" ht="18.75" customHeight="1" x14ac:dyDescent="0.15">
      <c r="A21">
        <v>141</v>
      </c>
      <c r="B21">
        <v>142</v>
      </c>
      <c r="C21">
        <v>14</v>
      </c>
      <c r="D21" s="9" t="str">
        <f>IF($C21&lt;=$H$3,ﾀﾞﾌﾞﾙｽ入力!$C$21,"")</f>
        <v/>
      </c>
      <c r="E21" s="9" t="str">
        <f>IF($C21&lt;=$H$3,ﾀﾞﾌﾞﾙｽ入力!$C$24,"")</f>
        <v/>
      </c>
      <c r="F21" s="10" t="str">
        <f>IF($C21&lt;=$H$3,ﾀﾞﾌﾞﾙｽ入力!$C$22,"")</f>
        <v/>
      </c>
      <c r="G21" s="11">
        <v>14</v>
      </c>
      <c r="H21" s="10" t="str">
        <f t="shared" si="0"/>
        <v>　</v>
      </c>
      <c r="I21" s="12" t="s">
        <v>31</v>
      </c>
      <c r="J21" s="13" t="str">
        <f t="shared" si="1"/>
        <v>　</v>
      </c>
      <c r="K21" s="35" t="str">
        <f t="shared" ca="1" si="2"/>
        <v/>
      </c>
      <c r="L21" s="36" t="str">
        <f t="shared" ca="1" si="3"/>
        <v/>
      </c>
      <c r="M21" s="35" t="str">
        <f t="shared" ca="1" si="10"/>
        <v/>
      </c>
      <c r="N21" s="36" t="str">
        <f t="shared" ca="1" si="4"/>
        <v/>
      </c>
      <c r="O21" s="35" t="str">
        <f t="shared" ca="1" si="5"/>
        <v/>
      </c>
      <c r="P21" s="36" t="str">
        <f t="shared" ca="1" si="6"/>
        <v/>
      </c>
      <c r="Q21" s="35" t="str">
        <f t="shared" ca="1" si="7"/>
        <v/>
      </c>
      <c r="R21" s="36" t="str">
        <f t="shared" ca="1" si="8"/>
        <v/>
      </c>
      <c r="S21" s="37" t="str">
        <f t="shared" si="9"/>
        <v/>
      </c>
      <c r="T21" s="78"/>
      <c r="U21" s="78"/>
      <c r="V21" s="78"/>
      <c r="W21" s="31"/>
      <c r="X21" s="31"/>
      <c r="Y21" s="31"/>
      <c r="Z21" s="31"/>
      <c r="AA21" s="31"/>
      <c r="AB21" s="31"/>
      <c r="AC21" s="31"/>
      <c r="AD21" s="31"/>
    </row>
    <row r="22" spans="1:30" ht="18.75" customHeight="1" x14ac:dyDescent="0.15">
      <c r="A22">
        <v>151</v>
      </c>
      <c r="B22">
        <v>152</v>
      </c>
      <c r="C22">
        <v>15</v>
      </c>
      <c r="D22" s="9" t="str">
        <f>IF($C22&lt;=$H$3,ﾀﾞﾌﾞﾙｽ入力!$C$21,"")</f>
        <v/>
      </c>
      <c r="E22" s="9" t="str">
        <f>IF($C22&lt;=$H$3,ﾀﾞﾌﾞﾙｽ入力!$C$24,"")</f>
        <v/>
      </c>
      <c r="F22" s="10" t="str">
        <f>IF($C22&lt;=$H$3,ﾀﾞﾌﾞﾙｽ入力!$C$22,"")</f>
        <v/>
      </c>
      <c r="G22" s="11">
        <v>15</v>
      </c>
      <c r="H22" s="10" t="str">
        <f t="shared" si="0"/>
        <v>　</v>
      </c>
      <c r="I22" s="12" t="s">
        <v>31</v>
      </c>
      <c r="J22" s="13" t="str">
        <f t="shared" si="1"/>
        <v>　</v>
      </c>
      <c r="K22" s="35" t="str">
        <f t="shared" ca="1" si="2"/>
        <v/>
      </c>
      <c r="L22" s="36" t="str">
        <f t="shared" ca="1" si="3"/>
        <v/>
      </c>
      <c r="M22" s="35" t="str">
        <f t="shared" ca="1" si="10"/>
        <v/>
      </c>
      <c r="N22" s="36" t="str">
        <f t="shared" ca="1" si="4"/>
        <v/>
      </c>
      <c r="O22" s="35" t="str">
        <f t="shared" ca="1" si="5"/>
        <v/>
      </c>
      <c r="P22" s="36" t="str">
        <f t="shared" ca="1" si="6"/>
        <v/>
      </c>
      <c r="Q22" s="35" t="str">
        <f t="shared" ca="1" si="7"/>
        <v/>
      </c>
      <c r="R22" s="36" t="str">
        <f t="shared" ca="1" si="8"/>
        <v/>
      </c>
      <c r="S22" s="37" t="str">
        <f t="shared" si="9"/>
        <v/>
      </c>
      <c r="T22" s="78"/>
      <c r="U22" s="78"/>
      <c r="V22" s="78"/>
    </row>
    <row r="23" spans="1:30" ht="18.75" customHeight="1" x14ac:dyDescent="0.15">
      <c r="A23">
        <v>161</v>
      </c>
      <c r="B23">
        <v>162</v>
      </c>
      <c r="C23">
        <v>16</v>
      </c>
      <c r="D23" s="9" t="str">
        <f>IF($C23&lt;=$H$3,ﾀﾞﾌﾞﾙｽ入力!$C$21,"")</f>
        <v/>
      </c>
      <c r="E23" s="9" t="str">
        <f>IF($C23&lt;=$H$3,ﾀﾞﾌﾞﾙｽ入力!$C$24,"")</f>
        <v/>
      </c>
      <c r="F23" s="10" t="str">
        <f>IF($C23&lt;=$H$3,ﾀﾞﾌﾞﾙｽ入力!$C$22,"")</f>
        <v/>
      </c>
      <c r="G23" s="11">
        <v>16</v>
      </c>
      <c r="H23" s="10" t="str">
        <f t="shared" si="0"/>
        <v>　</v>
      </c>
      <c r="I23" s="12" t="s">
        <v>31</v>
      </c>
      <c r="J23" s="13" t="str">
        <f t="shared" si="1"/>
        <v>　</v>
      </c>
      <c r="K23" s="35" t="str">
        <f t="shared" ca="1" si="2"/>
        <v/>
      </c>
      <c r="L23" s="36" t="str">
        <f t="shared" ca="1" si="3"/>
        <v/>
      </c>
      <c r="M23" s="35" t="str">
        <f t="shared" ca="1" si="10"/>
        <v/>
      </c>
      <c r="N23" s="36" t="str">
        <f t="shared" ca="1" si="4"/>
        <v/>
      </c>
      <c r="O23" s="35" t="str">
        <f t="shared" ca="1" si="5"/>
        <v/>
      </c>
      <c r="P23" s="36" t="str">
        <f t="shared" ca="1" si="6"/>
        <v/>
      </c>
      <c r="Q23" s="35" t="str">
        <f t="shared" ca="1" si="7"/>
        <v/>
      </c>
      <c r="R23" s="36" t="str">
        <f t="shared" ca="1" si="8"/>
        <v/>
      </c>
      <c r="S23" s="37" t="str">
        <f t="shared" si="9"/>
        <v/>
      </c>
      <c r="T23" s="78"/>
    </row>
    <row r="24" spans="1:30" ht="18.75" customHeight="1" x14ac:dyDescent="0.15"/>
  </sheetData>
  <sheetProtection sheet="1" objects="1" scenarios="1" selectLockedCells="1"/>
  <mergeCells count="5">
    <mergeCell ref="K5:R5"/>
    <mergeCell ref="K6:L6"/>
    <mergeCell ref="M6:N6"/>
    <mergeCell ref="O6:P6"/>
    <mergeCell ref="Q6:R6"/>
  </mergeCells>
  <phoneticPr fontId="3"/>
  <pageMargins left="0.16" right="0.27559055118110237" top="0.98425196850393704" bottom="0.98425196850393704" header="0.51181102362204722" footer="0.51181102362204722"/>
  <pageSetup paperSize="9"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C1:O19"/>
  <sheetViews>
    <sheetView workbookViewId="0">
      <selection activeCell="J3" sqref="J3"/>
    </sheetView>
  </sheetViews>
  <sheetFormatPr defaultRowHeight="13.5" x14ac:dyDescent="0.15"/>
  <cols>
    <col min="1" max="1" width="5.5" customWidth="1"/>
    <col min="2" max="2" width="3.75" customWidth="1"/>
    <col min="3" max="3" width="3.125" customWidth="1"/>
    <col min="4" max="4" width="5.625" customWidth="1"/>
    <col min="5" max="5" width="9.125" customWidth="1"/>
    <col min="6" max="6" width="6" customWidth="1"/>
    <col min="7" max="7" width="4.125" customWidth="1"/>
    <col min="8" max="8" width="10.625" customWidth="1"/>
    <col min="9" max="13" width="9.125" customWidth="1"/>
    <col min="14" max="14" width="4.75" customWidth="1"/>
    <col min="15" max="15" width="9" customWidth="1"/>
    <col min="16" max="16" width="2.75" customWidth="1"/>
    <col min="17" max="17" width="2.875" customWidth="1"/>
  </cols>
  <sheetData>
    <row r="1" spans="3:15" x14ac:dyDescent="0.15">
      <c r="E1" s="20"/>
    </row>
    <row r="3" spans="3:15" x14ac:dyDescent="0.15">
      <c r="D3" t="s">
        <v>252</v>
      </c>
      <c r="F3" t="s">
        <v>253</v>
      </c>
      <c r="H3" s="221">
        <f>COUNTA(ｼﾝｸﾞﾙｽ入力!G28:G39)</f>
        <v>0</v>
      </c>
      <c r="J3" t="str">
        <f>LEFT(ｼﾝｸﾞﾙｽ入力!C22,1)&amp;"個"&amp;ｼﾝｸﾞﾙｽ入力!C24&amp;"_"&amp;ｼﾝｸﾞﾙｽ入力!C20</f>
        <v>個_</v>
      </c>
    </row>
    <row r="5" spans="3:15" ht="24" customHeight="1" x14ac:dyDescent="0.15">
      <c r="D5" s="146"/>
      <c r="E5" s="146"/>
      <c r="F5" s="146"/>
      <c r="G5" s="149"/>
      <c r="H5" s="151"/>
      <c r="I5" s="542" t="s">
        <v>23</v>
      </c>
      <c r="J5" s="543"/>
      <c r="K5" s="543"/>
      <c r="L5" s="543"/>
      <c r="M5" s="146"/>
      <c r="N5" s="223"/>
      <c r="O5" s="173"/>
    </row>
    <row r="6" spans="3:15" ht="13.5" customHeight="1" x14ac:dyDescent="0.15">
      <c r="C6" t="s">
        <v>216</v>
      </c>
      <c r="D6" s="147" t="s">
        <v>214</v>
      </c>
      <c r="E6" s="147" t="s">
        <v>18</v>
      </c>
      <c r="F6" s="147" t="s">
        <v>19</v>
      </c>
      <c r="G6" s="197" t="s">
        <v>20</v>
      </c>
      <c r="H6" s="220" t="s">
        <v>254</v>
      </c>
      <c r="I6" s="222">
        <f>IF(ｼﾝｸﾞﾙｽ入力!$P$26="","",ｼﾝｸﾞﾙｽ入力!$P$26)</f>
        <v>0</v>
      </c>
      <c r="J6" s="222">
        <f>IF(ｼﾝｸﾞﾙｽ入力!$Q$26="","",ｼﾝｸﾞﾙｽ入力!$Q$26)</f>
        <v>0</v>
      </c>
      <c r="K6" s="222">
        <f>IF(ｼﾝｸﾞﾙｽ入力!$R$26="","",ｼﾝｸﾞﾙｽ入力!$R$26)</f>
        <v>0</v>
      </c>
      <c r="L6" s="222">
        <f>IF(ｼﾝｸﾞﾙｽ入力!$S$26="","",ｼﾝｸﾞﾙｽ入力!$S$26)</f>
        <v>0</v>
      </c>
      <c r="M6" s="147" t="s">
        <v>215</v>
      </c>
      <c r="N6" s="223"/>
      <c r="O6" s="173"/>
    </row>
    <row r="7" spans="3:15" ht="18.75" customHeight="1" x14ac:dyDescent="0.15">
      <c r="C7">
        <v>1</v>
      </c>
      <c r="D7" s="9" t="str">
        <f>IF($C7&lt;=$H$3,ｼﾝｸﾞﾙｽ入力!$C$21,"")</f>
        <v/>
      </c>
      <c r="E7" s="9" t="str">
        <f>IF($C7&lt;=$H$3,ｼﾝｸﾞﾙｽ入力!$C$24,"")</f>
        <v/>
      </c>
      <c r="F7" s="10" t="str">
        <f>IF($C7&lt;=$H$3,ｼﾝｸﾞﾙｽ入力!$C$22,"")</f>
        <v/>
      </c>
      <c r="G7" s="11">
        <v>1</v>
      </c>
      <c r="H7" s="10" t="str">
        <f t="shared" ref="H7:H18" si="0">VLOOKUP($C7,ｼﾝｸﾞﾙｽ,2,FALSE)&amp;"　"&amp;VLOOKUP($C7,ｼﾝｸﾞﾙｽ,3,FALSE)</f>
        <v>　</v>
      </c>
      <c r="I7" s="35" t="str">
        <f t="shared" ref="I7:I18" ca="1" si="1">VLOOKUP($C7,ｼﾝｸﾞﾙｽ,17,FALSE)</f>
        <v/>
      </c>
      <c r="J7" s="35" t="str">
        <f t="shared" ref="J7:J18" ca="1" si="2">VLOOKUP($C7,ｼﾝｸﾞﾙｽ,18,FALSE)</f>
        <v/>
      </c>
      <c r="K7" s="35" t="str">
        <f t="shared" ref="K7:K18" ca="1" si="3">VLOOKUP($C7,ｼﾝｸﾞﾙｽ,19,FALSE)</f>
        <v/>
      </c>
      <c r="L7" s="35" t="str">
        <f t="shared" ref="L7:L18" ca="1" si="4">VLOOKUP($C7,ｼﾝｸﾞﾙｽ,20,FALSE)</f>
        <v/>
      </c>
      <c r="M7" s="37" t="str">
        <f t="shared" ref="M7:M18" si="5">VLOOKUP($C7,ｼﾝｸﾞﾙｽ,21,FALSE)</f>
        <v/>
      </c>
      <c r="N7" s="78"/>
    </row>
    <row r="8" spans="3:15" ht="18.75" customHeight="1" x14ac:dyDescent="0.15">
      <c r="C8">
        <v>2</v>
      </c>
      <c r="D8" s="9" t="str">
        <f>IF($C8&lt;=$H$3,ｼﾝｸﾞﾙｽ入力!$C$21,"")</f>
        <v/>
      </c>
      <c r="E8" s="9" t="str">
        <f>IF($C8&lt;=$H$3,ｼﾝｸﾞﾙｽ入力!$C$24,"")</f>
        <v/>
      </c>
      <c r="F8" s="10" t="str">
        <f>IF($C8&lt;=$H$3,ｼﾝｸﾞﾙｽ入力!$C$22,"")</f>
        <v/>
      </c>
      <c r="G8" s="11">
        <v>2</v>
      </c>
      <c r="H8" s="10" t="str">
        <f t="shared" si="0"/>
        <v>　</v>
      </c>
      <c r="I8" s="35" t="str">
        <f t="shared" ca="1" si="1"/>
        <v/>
      </c>
      <c r="J8" s="35" t="str">
        <f t="shared" ca="1" si="2"/>
        <v/>
      </c>
      <c r="K8" s="35" t="str">
        <f t="shared" ca="1" si="3"/>
        <v/>
      </c>
      <c r="L8" s="35" t="str">
        <f t="shared" ca="1" si="4"/>
        <v/>
      </c>
      <c r="M8" s="37" t="str">
        <f t="shared" si="5"/>
        <v/>
      </c>
      <c r="N8" s="78"/>
    </row>
    <row r="9" spans="3:15" ht="18.75" customHeight="1" x14ac:dyDescent="0.15">
      <c r="C9">
        <v>3</v>
      </c>
      <c r="D9" s="9" t="str">
        <f>IF($C9&lt;=$H$3,ｼﾝｸﾞﾙｽ入力!$C$21,"")</f>
        <v/>
      </c>
      <c r="E9" s="9" t="str">
        <f>IF($C9&lt;=$H$3,ｼﾝｸﾞﾙｽ入力!$C$24,"")</f>
        <v/>
      </c>
      <c r="F9" s="10" t="str">
        <f>IF($C9&lt;=$H$3,ｼﾝｸﾞﾙｽ入力!$C$22,"")</f>
        <v/>
      </c>
      <c r="G9" s="11">
        <v>3</v>
      </c>
      <c r="H9" s="10" t="str">
        <f t="shared" si="0"/>
        <v>　</v>
      </c>
      <c r="I9" s="35" t="str">
        <f t="shared" ca="1" si="1"/>
        <v/>
      </c>
      <c r="J9" s="35" t="str">
        <f t="shared" ca="1" si="2"/>
        <v/>
      </c>
      <c r="K9" s="35" t="str">
        <f t="shared" ca="1" si="3"/>
        <v/>
      </c>
      <c r="L9" s="35" t="str">
        <f t="shared" ca="1" si="4"/>
        <v/>
      </c>
      <c r="M9" s="37" t="str">
        <f t="shared" si="5"/>
        <v/>
      </c>
      <c r="N9" s="78"/>
    </row>
    <row r="10" spans="3:15" ht="18.75" customHeight="1" x14ac:dyDescent="0.15">
      <c r="C10">
        <v>4</v>
      </c>
      <c r="D10" s="9" t="str">
        <f>IF($C10&lt;=$H$3,ｼﾝｸﾞﾙｽ入力!$C$21,"")</f>
        <v/>
      </c>
      <c r="E10" s="9" t="str">
        <f>IF($C10&lt;=$H$3,ｼﾝｸﾞﾙｽ入力!$C$24,"")</f>
        <v/>
      </c>
      <c r="F10" s="10" t="str">
        <f>IF($C10&lt;=$H$3,ｼﾝｸﾞﾙｽ入力!$C$22,"")</f>
        <v/>
      </c>
      <c r="G10" s="11">
        <v>4</v>
      </c>
      <c r="H10" s="10" t="str">
        <f t="shared" si="0"/>
        <v>　</v>
      </c>
      <c r="I10" s="35" t="str">
        <f t="shared" ca="1" si="1"/>
        <v/>
      </c>
      <c r="J10" s="35" t="str">
        <f t="shared" ca="1" si="2"/>
        <v/>
      </c>
      <c r="K10" s="35" t="str">
        <f t="shared" ca="1" si="3"/>
        <v/>
      </c>
      <c r="L10" s="35" t="str">
        <f t="shared" ca="1" si="4"/>
        <v/>
      </c>
      <c r="M10" s="37" t="str">
        <f t="shared" si="5"/>
        <v/>
      </c>
      <c r="N10" s="78"/>
    </row>
    <row r="11" spans="3:15" ht="18.75" customHeight="1" x14ac:dyDescent="0.15">
      <c r="C11">
        <v>5</v>
      </c>
      <c r="D11" s="9" t="str">
        <f>IF($C11&lt;=$H$3,ｼﾝｸﾞﾙｽ入力!$C$21,"")</f>
        <v/>
      </c>
      <c r="E11" s="9" t="str">
        <f>IF($C11&lt;=$H$3,ｼﾝｸﾞﾙｽ入力!$C$24,"")</f>
        <v/>
      </c>
      <c r="F11" s="10" t="str">
        <f>IF($C11&lt;=$H$3,ｼﾝｸﾞﾙｽ入力!$C$22,"")</f>
        <v/>
      </c>
      <c r="G11" s="11">
        <v>5</v>
      </c>
      <c r="H11" s="10" t="str">
        <f t="shared" si="0"/>
        <v>　</v>
      </c>
      <c r="I11" s="35" t="str">
        <f t="shared" ca="1" si="1"/>
        <v/>
      </c>
      <c r="J11" s="35" t="str">
        <f t="shared" ca="1" si="2"/>
        <v/>
      </c>
      <c r="K11" s="35" t="str">
        <f t="shared" ca="1" si="3"/>
        <v/>
      </c>
      <c r="L11" s="35" t="str">
        <f t="shared" ca="1" si="4"/>
        <v/>
      </c>
      <c r="M11" s="37" t="str">
        <f t="shared" si="5"/>
        <v/>
      </c>
      <c r="N11" s="78"/>
    </row>
    <row r="12" spans="3:15" ht="18.75" customHeight="1" x14ac:dyDescent="0.15">
      <c r="C12">
        <v>6</v>
      </c>
      <c r="D12" s="9" t="str">
        <f>IF($C12&lt;=$H$3,ｼﾝｸﾞﾙｽ入力!$C$21,"")</f>
        <v/>
      </c>
      <c r="E12" s="9" t="str">
        <f>IF($C12&lt;=$H$3,ｼﾝｸﾞﾙｽ入力!$C$24,"")</f>
        <v/>
      </c>
      <c r="F12" s="10" t="str">
        <f>IF($C12&lt;=$H$3,ｼﾝｸﾞﾙｽ入力!$C$22,"")</f>
        <v/>
      </c>
      <c r="G12" s="11">
        <v>6</v>
      </c>
      <c r="H12" s="10" t="str">
        <f t="shared" si="0"/>
        <v>　</v>
      </c>
      <c r="I12" s="35" t="str">
        <f t="shared" ca="1" si="1"/>
        <v/>
      </c>
      <c r="J12" s="35" t="str">
        <f t="shared" ca="1" si="2"/>
        <v/>
      </c>
      <c r="K12" s="35" t="str">
        <f t="shared" ca="1" si="3"/>
        <v/>
      </c>
      <c r="L12" s="35" t="str">
        <f t="shared" ca="1" si="4"/>
        <v/>
      </c>
      <c r="M12" s="37" t="str">
        <f t="shared" si="5"/>
        <v/>
      </c>
      <c r="N12" s="78"/>
    </row>
    <row r="13" spans="3:15" ht="18.75" customHeight="1" x14ac:dyDescent="0.15">
      <c r="C13">
        <v>7</v>
      </c>
      <c r="D13" s="9" t="str">
        <f>IF($C13&lt;=$H$3,ｼﾝｸﾞﾙｽ入力!$C$21,"")</f>
        <v/>
      </c>
      <c r="E13" s="9" t="str">
        <f>IF($C13&lt;=$H$3,ｼﾝｸﾞﾙｽ入力!$C$24,"")</f>
        <v/>
      </c>
      <c r="F13" s="10" t="str">
        <f>IF($C13&lt;=$H$3,ｼﾝｸﾞﾙｽ入力!$C$22,"")</f>
        <v/>
      </c>
      <c r="G13" s="11">
        <v>7</v>
      </c>
      <c r="H13" s="10" t="str">
        <f t="shared" si="0"/>
        <v>　</v>
      </c>
      <c r="I13" s="35" t="str">
        <f t="shared" ca="1" si="1"/>
        <v/>
      </c>
      <c r="J13" s="35" t="str">
        <f t="shared" ca="1" si="2"/>
        <v/>
      </c>
      <c r="K13" s="35" t="str">
        <f t="shared" ca="1" si="3"/>
        <v/>
      </c>
      <c r="L13" s="35" t="str">
        <f t="shared" ca="1" si="4"/>
        <v/>
      </c>
      <c r="M13" s="37" t="str">
        <f t="shared" si="5"/>
        <v/>
      </c>
      <c r="N13" s="78"/>
    </row>
    <row r="14" spans="3:15" ht="18.75" customHeight="1" x14ac:dyDescent="0.15">
      <c r="C14">
        <v>8</v>
      </c>
      <c r="D14" s="9" t="str">
        <f>IF($C14&lt;=$H$3,ｼﾝｸﾞﾙｽ入力!$C$21,"")</f>
        <v/>
      </c>
      <c r="E14" s="9" t="str">
        <f>IF($C14&lt;=$H$3,ｼﾝｸﾞﾙｽ入力!$C$24,"")</f>
        <v/>
      </c>
      <c r="F14" s="10" t="str">
        <f>IF($C14&lt;=$H$3,ｼﾝｸﾞﾙｽ入力!$C$22,"")</f>
        <v/>
      </c>
      <c r="G14" s="11">
        <v>8</v>
      </c>
      <c r="H14" s="10" t="str">
        <f t="shared" si="0"/>
        <v>　</v>
      </c>
      <c r="I14" s="35" t="str">
        <f t="shared" ca="1" si="1"/>
        <v/>
      </c>
      <c r="J14" s="35" t="str">
        <f t="shared" ca="1" si="2"/>
        <v/>
      </c>
      <c r="K14" s="35" t="str">
        <f t="shared" ca="1" si="3"/>
        <v/>
      </c>
      <c r="L14" s="35" t="str">
        <f t="shared" ca="1" si="4"/>
        <v/>
      </c>
      <c r="M14" s="37" t="str">
        <f t="shared" si="5"/>
        <v/>
      </c>
      <c r="N14" s="78"/>
    </row>
    <row r="15" spans="3:15" ht="18.75" customHeight="1" x14ac:dyDescent="0.15">
      <c r="C15">
        <v>9</v>
      </c>
      <c r="D15" s="9" t="str">
        <f>IF($C15&lt;=$H$3,ｼﾝｸﾞﾙｽ入力!$C$21,"")</f>
        <v/>
      </c>
      <c r="E15" s="9" t="str">
        <f>IF($C15&lt;=$H$3,ｼﾝｸﾞﾙｽ入力!$C$24,"")</f>
        <v/>
      </c>
      <c r="F15" s="10" t="str">
        <f>IF($C15&lt;=$H$3,ｼﾝｸﾞﾙｽ入力!$C$22,"")</f>
        <v/>
      </c>
      <c r="G15" s="11">
        <v>9</v>
      </c>
      <c r="H15" s="10" t="str">
        <f t="shared" si="0"/>
        <v>　</v>
      </c>
      <c r="I15" s="35" t="str">
        <f t="shared" ca="1" si="1"/>
        <v/>
      </c>
      <c r="J15" s="35" t="str">
        <f t="shared" ca="1" si="2"/>
        <v/>
      </c>
      <c r="K15" s="35" t="str">
        <f t="shared" ca="1" si="3"/>
        <v/>
      </c>
      <c r="L15" s="35" t="str">
        <f t="shared" ca="1" si="4"/>
        <v/>
      </c>
      <c r="M15" s="37" t="str">
        <f t="shared" si="5"/>
        <v/>
      </c>
      <c r="N15" s="78"/>
    </row>
    <row r="16" spans="3:15" ht="18.75" customHeight="1" x14ac:dyDescent="0.15">
      <c r="C16">
        <v>10</v>
      </c>
      <c r="D16" s="9" t="str">
        <f>IF($C16&lt;=$H$3,ｼﾝｸﾞﾙｽ入力!$C$21,"")</f>
        <v/>
      </c>
      <c r="E16" s="9" t="str">
        <f>IF($C16&lt;=$H$3,ｼﾝｸﾞﾙｽ入力!$C$24,"")</f>
        <v/>
      </c>
      <c r="F16" s="10" t="str">
        <f>IF($C16&lt;=$H$3,ｼﾝｸﾞﾙｽ入力!$C$22,"")</f>
        <v/>
      </c>
      <c r="G16" s="11">
        <v>10</v>
      </c>
      <c r="H16" s="10" t="str">
        <f t="shared" si="0"/>
        <v>　</v>
      </c>
      <c r="I16" s="35" t="str">
        <f t="shared" ca="1" si="1"/>
        <v/>
      </c>
      <c r="J16" s="35" t="str">
        <f t="shared" ca="1" si="2"/>
        <v/>
      </c>
      <c r="K16" s="35" t="str">
        <f t="shared" ca="1" si="3"/>
        <v/>
      </c>
      <c r="L16" s="35" t="str">
        <f t="shared" ca="1" si="4"/>
        <v/>
      </c>
      <c r="M16" s="37" t="str">
        <f t="shared" si="5"/>
        <v/>
      </c>
      <c r="N16" s="78"/>
    </row>
    <row r="17" spans="3:14" ht="18.75" customHeight="1" x14ac:dyDescent="0.15">
      <c r="C17">
        <v>11</v>
      </c>
      <c r="D17" s="9" t="str">
        <f>IF($C17&lt;=$H$3,ｼﾝｸﾞﾙｽ入力!$C$21,"")</f>
        <v/>
      </c>
      <c r="E17" s="9" t="str">
        <f>IF($C17&lt;=$H$3,ｼﾝｸﾞﾙｽ入力!$C$24,"")</f>
        <v/>
      </c>
      <c r="F17" s="10" t="str">
        <f>IF($C17&lt;=$H$3,ｼﾝｸﾞﾙｽ入力!$C$22,"")</f>
        <v/>
      </c>
      <c r="G17" s="11">
        <v>11</v>
      </c>
      <c r="H17" s="10" t="str">
        <f t="shared" si="0"/>
        <v>　</v>
      </c>
      <c r="I17" s="35" t="str">
        <f t="shared" ca="1" si="1"/>
        <v/>
      </c>
      <c r="J17" s="35" t="str">
        <f t="shared" ca="1" si="2"/>
        <v/>
      </c>
      <c r="K17" s="35" t="str">
        <f t="shared" ca="1" si="3"/>
        <v/>
      </c>
      <c r="L17" s="35" t="str">
        <f t="shared" ca="1" si="4"/>
        <v/>
      </c>
      <c r="M17" s="37" t="str">
        <f t="shared" si="5"/>
        <v/>
      </c>
      <c r="N17" s="78"/>
    </row>
    <row r="18" spans="3:14" ht="18.75" customHeight="1" x14ac:dyDescent="0.15">
      <c r="C18">
        <v>12</v>
      </c>
      <c r="D18" s="9" t="str">
        <f>IF($C18&lt;=$H$3,ｼﾝｸﾞﾙｽ入力!$C$21,"")</f>
        <v/>
      </c>
      <c r="E18" s="9" t="str">
        <f>IF($C18&lt;=$H$3,ｼﾝｸﾞﾙｽ入力!$C$24,"")</f>
        <v/>
      </c>
      <c r="F18" s="10" t="str">
        <f>IF($C18&lt;=$H$3,ｼﾝｸﾞﾙｽ入力!$C$22,"")</f>
        <v/>
      </c>
      <c r="G18" s="11">
        <v>12</v>
      </c>
      <c r="H18" s="10" t="str">
        <f t="shared" si="0"/>
        <v>　</v>
      </c>
      <c r="I18" s="35" t="str">
        <f t="shared" ca="1" si="1"/>
        <v/>
      </c>
      <c r="J18" s="35" t="str">
        <f t="shared" ca="1" si="2"/>
        <v/>
      </c>
      <c r="K18" s="35" t="str">
        <f t="shared" ca="1" si="3"/>
        <v/>
      </c>
      <c r="L18" s="35" t="str">
        <f t="shared" ca="1" si="4"/>
        <v/>
      </c>
      <c r="M18" s="37" t="str">
        <f t="shared" si="5"/>
        <v/>
      </c>
      <c r="N18" s="78"/>
    </row>
    <row r="19" spans="3:14" ht="18.75" customHeight="1" x14ac:dyDescent="0.15"/>
  </sheetData>
  <sheetProtection sheet="1" objects="1" scenarios="1" selectLockedCells="1"/>
  <mergeCells count="1">
    <mergeCell ref="I5:L5"/>
  </mergeCells>
  <phoneticPr fontId="3"/>
  <pageMargins left="0.16" right="0.27559055118110237" top="0.98425196850393704" bottom="0.98425196850393704" header="0.51181102362204722" footer="0.51181102362204722"/>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3:Y24"/>
  <sheetViews>
    <sheetView workbookViewId="0">
      <selection activeCell="J16" sqref="J16"/>
    </sheetView>
  </sheetViews>
  <sheetFormatPr defaultRowHeight="13.5" x14ac:dyDescent="0.15"/>
  <cols>
    <col min="1" max="2" width="10.625" customWidth="1"/>
    <col min="3" max="3" width="12.375" customWidth="1"/>
    <col min="4" max="4" width="3.25" customWidth="1"/>
    <col min="5" max="5" width="6.5" customWidth="1"/>
    <col min="6" max="8" width="7.375" customWidth="1"/>
    <col min="9" max="9" width="5.75" customWidth="1"/>
    <col min="10" max="10" width="10.625" customWidth="1"/>
    <col min="11" max="11" width="3.625" customWidth="1"/>
    <col min="12" max="12" width="10.625" customWidth="1"/>
    <col min="13" max="13" width="3.625" customWidth="1"/>
    <col min="14" max="14" width="10.625" customWidth="1"/>
    <col min="15" max="15" width="3.625" customWidth="1"/>
    <col min="16" max="16" width="10.625" customWidth="1"/>
    <col min="17" max="17" width="3.625" customWidth="1"/>
    <col min="18" max="18" width="10.625" customWidth="1"/>
    <col min="19" max="19" width="3.625" customWidth="1"/>
    <col min="20" max="20" width="10.625" customWidth="1"/>
    <col min="21" max="21" width="3.625" customWidth="1"/>
    <col min="22" max="22" width="10.625" customWidth="1"/>
    <col min="23" max="23" width="3.625" customWidth="1"/>
    <col min="24" max="24" width="10.625" customWidth="1"/>
    <col min="25" max="25" width="3.625" customWidth="1"/>
  </cols>
  <sheetData>
    <row r="3" spans="1:25" x14ac:dyDescent="0.15">
      <c r="A3" t="s">
        <v>40</v>
      </c>
      <c r="B3" t="str">
        <f>LEFT(団体戦入力!C20,1)&amp;"団"&amp;団体戦入力!C22&amp;"_"&amp;団体戦入力!C18</f>
        <v>団_高校選抜１次予選会</v>
      </c>
    </row>
    <row r="5" spans="1:25" ht="24" customHeight="1" x14ac:dyDescent="0.15">
      <c r="A5" s="161" t="s">
        <v>41</v>
      </c>
      <c r="B5" s="161" t="s">
        <v>42</v>
      </c>
      <c r="C5" s="175" t="s">
        <v>43</v>
      </c>
      <c r="D5" s="176" t="s">
        <v>221</v>
      </c>
      <c r="E5" s="161" t="s">
        <v>19</v>
      </c>
      <c r="F5" s="160" t="s">
        <v>127</v>
      </c>
      <c r="G5" s="21"/>
      <c r="H5" s="142"/>
      <c r="I5" s="161" t="s">
        <v>24</v>
      </c>
      <c r="J5" s="547" t="s">
        <v>44</v>
      </c>
      <c r="K5" s="548"/>
      <c r="L5" s="548"/>
      <c r="M5" s="21"/>
      <c r="N5" s="21"/>
      <c r="O5" s="21"/>
      <c r="P5" s="21"/>
      <c r="Q5" s="21"/>
      <c r="R5" s="21"/>
      <c r="S5" s="21"/>
      <c r="T5" s="21"/>
      <c r="U5" s="21"/>
      <c r="V5" s="21"/>
      <c r="W5" s="21"/>
      <c r="X5" s="21"/>
      <c r="Y5" s="22"/>
    </row>
    <row r="6" spans="1:25" ht="13.5" customHeight="1" x14ac:dyDescent="0.15">
      <c r="A6" s="162"/>
      <c r="B6" s="162"/>
      <c r="C6" s="164"/>
      <c r="D6" s="23"/>
      <c r="E6" s="162"/>
      <c r="F6" s="165" t="str">
        <f>団体戦入力!$J$20</f>
        <v>秋地区</v>
      </c>
      <c r="G6" s="166" t="str">
        <f>団体戦入力!$J$21</f>
        <v>県新人</v>
      </c>
      <c r="H6" s="166">
        <f>団体戦入力!$J$22</f>
        <v>0</v>
      </c>
      <c r="I6" s="162"/>
      <c r="J6" s="163" t="s">
        <v>46</v>
      </c>
      <c r="K6" s="168" t="s">
        <v>47</v>
      </c>
      <c r="L6" s="163" t="s">
        <v>48</v>
      </c>
      <c r="M6" s="168" t="s">
        <v>47</v>
      </c>
      <c r="N6" s="163" t="s">
        <v>49</v>
      </c>
      <c r="O6" s="168" t="s">
        <v>47</v>
      </c>
      <c r="P6" s="163" t="s">
        <v>50</v>
      </c>
      <c r="Q6" s="168" t="s">
        <v>47</v>
      </c>
      <c r="R6" s="163" t="s">
        <v>51</v>
      </c>
      <c r="S6" s="168" t="s">
        <v>47</v>
      </c>
      <c r="T6" s="163" t="s">
        <v>52</v>
      </c>
      <c r="U6" s="168" t="s">
        <v>47</v>
      </c>
      <c r="V6" s="163" t="s">
        <v>53</v>
      </c>
      <c r="W6" s="168" t="s">
        <v>47</v>
      </c>
      <c r="X6" s="163" t="s">
        <v>54</v>
      </c>
      <c r="Y6" s="168" t="s">
        <v>47</v>
      </c>
    </row>
    <row r="7" spans="1:25" x14ac:dyDescent="0.15">
      <c r="A7" s="105">
        <f>団体戦入力!C19</f>
        <v>0</v>
      </c>
      <c r="B7" s="196" t="str">
        <f>IF(団体戦入力!$C$22="","",団体戦入力!$C$22)</f>
        <v/>
      </c>
      <c r="C7" s="105">
        <f>団体戦入力!F23</f>
        <v>0</v>
      </c>
      <c r="D7" s="105">
        <f>団体戦入力!G23</f>
        <v>0</v>
      </c>
      <c r="E7" s="105">
        <f>団体戦入力!C20</f>
        <v>0</v>
      </c>
      <c r="F7" s="145">
        <f ca="1">団体戦入力!L20</f>
        <v>0</v>
      </c>
      <c r="G7" s="145" t="str">
        <f ca="1">団体戦入力!L21</f>
        <v/>
      </c>
      <c r="H7" s="145" t="str">
        <f ca="1">団体戦入力!L22</f>
        <v/>
      </c>
      <c r="I7" s="145">
        <f ca="1">団体戦入力!$L$23</f>
        <v>0</v>
      </c>
      <c r="J7" s="106" t="str">
        <f>団体戦入力!G28&amp;"　"&amp;団体戦入力!H28</f>
        <v>　</v>
      </c>
      <c r="K7" s="107" t="str">
        <f>IF(団体戦入力!K28="","",団体戦入力!K28)</f>
        <v/>
      </c>
      <c r="L7" s="106" t="str">
        <f>団体戦入力!G29&amp;"　"&amp;団体戦入力!H29</f>
        <v>　</v>
      </c>
      <c r="M7" s="107" t="str">
        <f>IF(団体戦入力!K29="","",団体戦入力!K29)</f>
        <v/>
      </c>
      <c r="N7" s="106" t="str">
        <f>団体戦入力!G30&amp;"　"&amp;団体戦入力!H30</f>
        <v>　</v>
      </c>
      <c r="O7" s="107" t="str">
        <f>IF(団体戦入力!K30="","",団体戦入力!K30)</f>
        <v/>
      </c>
      <c r="P7" s="106" t="str">
        <f>団体戦入力!G31&amp;"　"&amp;団体戦入力!H31</f>
        <v>　</v>
      </c>
      <c r="Q7" s="107" t="str">
        <f>IF(団体戦入力!K31="","",団体戦入力!K31)</f>
        <v/>
      </c>
      <c r="R7" s="106" t="str">
        <f>団体戦入力!G32&amp;"　"&amp;団体戦入力!H32</f>
        <v>　</v>
      </c>
      <c r="S7" s="107" t="str">
        <f>IF(団体戦入力!K32="","",団体戦入力!K32)</f>
        <v/>
      </c>
      <c r="T7" s="106" t="str">
        <f>団体戦入力!G33&amp;"　"&amp;団体戦入力!H33</f>
        <v>　</v>
      </c>
      <c r="U7" s="107" t="str">
        <f>IF(団体戦入力!K33="","",団体戦入力!K33)</f>
        <v/>
      </c>
      <c r="V7" s="106" t="str">
        <f>団体戦入力!G34&amp;"　"&amp;団体戦入力!H34</f>
        <v>　</v>
      </c>
      <c r="W7" s="107" t="str">
        <f>IF(団体戦入力!K34="","",団体戦入力!K34)</f>
        <v/>
      </c>
      <c r="X7" s="106" t="str">
        <f>団体戦入力!G35&amp;"　"&amp;団体戦入力!H35</f>
        <v>　</v>
      </c>
      <c r="Y7" s="108" t="str">
        <f>IF(団体戦入力!K35="","",団体戦入力!K35)</f>
        <v/>
      </c>
    </row>
    <row r="8" spans="1:25" ht="18.75" customHeight="1" x14ac:dyDescent="0.15">
      <c r="A8" s="24"/>
      <c r="B8" s="24"/>
      <c r="C8" s="24"/>
      <c r="D8" s="24"/>
      <c r="E8" s="24"/>
      <c r="F8" s="24"/>
      <c r="G8" s="24"/>
      <c r="H8" s="24"/>
      <c r="I8" s="24"/>
      <c r="J8" s="25"/>
    </row>
    <row r="9" spans="1:25" ht="18.75" customHeight="1" x14ac:dyDescent="0.15">
      <c r="B9" s="24"/>
      <c r="C9" s="24"/>
      <c r="D9" s="24"/>
      <c r="E9" s="24"/>
      <c r="G9" s="24"/>
      <c r="H9" s="24"/>
      <c r="J9" s="24"/>
      <c r="K9" s="24"/>
      <c r="L9" s="24"/>
    </row>
    <row r="10" spans="1:25" ht="18.75" customHeight="1" x14ac:dyDescent="0.15">
      <c r="B10" s="24"/>
      <c r="C10" s="24"/>
      <c r="D10" s="24"/>
      <c r="E10" s="24"/>
      <c r="G10" s="24"/>
      <c r="H10" s="24"/>
      <c r="I10" s="24"/>
      <c r="J10" s="24"/>
      <c r="K10" s="24"/>
      <c r="L10" s="24"/>
      <c r="M10" s="24"/>
      <c r="N10" s="24"/>
      <c r="O10" s="24"/>
      <c r="P10" s="24"/>
      <c r="Q10" s="24"/>
      <c r="R10" s="24"/>
      <c r="S10" s="24"/>
      <c r="U10" s="24"/>
      <c r="V10" s="24"/>
      <c r="W10" s="24"/>
      <c r="X10" s="24"/>
      <c r="Y10" s="24"/>
    </row>
    <row r="11" spans="1:25" ht="18.75" customHeight="1" x14ac:dyDescent="0.15">
      <c r="C11" s="24"/>
      <c r="D11" s="24"/>
      <c r="E11" s="24"/>
      <c r="F11" s="24"/>
      <c r="G11" s="24"/>
      <c r="H11" s="24"/>
      <c r="I11" s="24"/>
      <c r="J11" s="24"/>
      <c r="K11" s="24"/>
      <c r="L11" s="24"/>
    </row>
    <row r="12" spans="1:25" ht="18.75" customHeight="1" x14ac:dyDescent="0.15">
      <c r="B12" s="24"/>
      <c r="C12" s="24"/>
      <c r="D12" s="24"/>
      <c r="E12" s="24"/>
      <c r="F12" s="24"/>
      <c r="G12" s="24"/>
      <c r="H12" s="24"/>
      <c r="I12" s="24"/>
      <c r="J12" s="24"/>
      <c r="K12" s="24"/>
      <c r="L12" s="24"/>
    </row>
    <row r="13" spans="1:25" ht="18.75" customHeight="1" x14ac:dyDescent="0.15">
      <c r="A13" s="24"/>
      <c r="B13" s="24"/>
      <c r="C13" s="24"/>
      <c r="D13" s="24"/>
      <c r="E13" s="24"/>
      <c r="F13" s="24"/>
      <c r="G13" s="24"/>
      <c r="H13" s="24"/>
      <c r="I13" s="24"/>
      <c r="J13" s="24"/>
      <c r="K13" s="24"/>
      <c r="L13" s="24"/>
    </row>
    <row r="14" spans="1:25" ht="18.75" customHeight="1" x14ac:dyDescent="0.15">
      <c r="A14" s="24"/>
      <c r="B14" s="24"/>
      <c r="C14" s="24"/>
      <c r="D14" s="24"/>
      <c r="E14" s="24"/>
      <c r="F14" s="24"/>
      <c r="G14" s="24"/>
      <c r="H14" s="24"/>
      <c r="I14" s="24"/>
      <c r="J14" s="24"/>
      <c r="K14" s="24"/>
      <c r="L14" s="24"/>
    </row>
    <row r="15" spans="1:25" ht="18.75" customHeight="1" x14ac:dyDescent="0.15">
      <c r="A15" s="24"/>
      <c r="B15" s="24"/>
      <c r="C15" s="24"/>
      <c r="D15" s="24"/>
      <c r="E15" s="24"/>
      <c r="F15" s="24"/>
      <c r="G15" s="24"/>
      <c r="H15" s="24"/>
      <c r="I15" s="24"/>
      <c r="J15" s="24"/>
      <c r="K15" s="24"/>
      <c r="L15" s="24"/>
    </row>
    <row r="16" spans="1:25" ht="18.75" customHeight="1" x14ac:dyDescent="0.15">
      <c r="A16" s="24"/>
      <c r="B16" s="24"/>
      <c r="C16" s="24"/>
      <c r="D16" s="24"/>
      <c r="E16" s="24"/>
      <c r="F16" s="24"/>
      <c r="G16" s="24"/>
      <c r="H16" s="24"/>
      <c r="I16" s="24"/>
      <c r="J16" s="24"/>
      <c r="K16" s="24"/>
      <c r="L16" s="24"/>
    </row>
    <row r="17" spans="1:12" ht="18.75" customHeight="1" x14ac:dyDescent="0.15">
      <c r="A17" s="24"/>
      <c r="B17" s="24"/>
      <c r="C17" s="24"/>
      <c r="D17" s="24"/>
      <c r="E17" s="24"/>
      <c r="F17" s="24"/>
      <c r="G17" s="24"/>
      <c r="H17" s="24"/>
      <c r="I17" s="24"/>
      <c r="J17" s="24"/>
      <c r="K17" s="24"/>
      <c r="L17" s="24"/>
    </row>
    <row r="18" spans="1:12" ht="18.75" customHeight="1" x14ac:dyDescent="0.15">
      <c r="A18" s="24"/>
      <c r="B18" s="24"/>
      <c r="C18" s="24"/>
      <c r="D18" s="24"/>
      <c r="E18" s="24"/>
      <c r="F18" s="24"/>
      <c r="G18" s="24"/>
      <c r="H18" s="24"/>
      <c r="I18" s="24"/>
      <c r="J18" s="24"/>
      <c r="K18" s="24"/>
      <c r="L18" s="24"/>
    </row>
    <row r="19" spans="1:12" ht="18.75" customHeight="1" x14ac:dyDescent="0.15">
      <c r="A19" s="24"/>
      <c r="B19" s="24"/>
      <c r="C19" s="24"/>
      <c r="D19" s="24"/>
      <c r="E19" s="24"/>
      <c r="F19" s="24"/>
      <c r="G19" s="24"/>
      <c r="H19" s="24"/>
      <c r="I19" s="24"/>
      <c r="J19" s="24"/>
      <c r="K19" s="24"/>
      <c r="L19" s="24"/>
    </row>
    <row r="20" spans="1:12" ht="18.75" customHeight="1" x14ac:dyDescent="0.15">
      <c r="A20" s="24"/>
      <c r="B20" s="31"/>
      <c r="C20" s="24"/>
      <c r="D20" s="24"/>
      <c r="E20" s="24"/>
    </row>
    <row r="21" spans="1:12" ht="18.75" customHeight="1" x14ac:dyDescent="0.15">
      <c r="A21" s="24"/>
      <c r="B21" s="31"/>
      <c r="C21" s="24"/>
      <c r="D21" s="24"/>
      <c r="E21" s="24"/>
    </row>
    <row r="22" spans="1:12" ht="18.75" customHeight="1" x14ac:dyDescent="0.15">
      <c r="D22" s="24"/>
    </row>
    <row r="23" spans="1:12" ht="18.75" customHeight="1" x14ac:dyDescent="0.15">
      <c r="D23" s="24"/>
    </row>
    <row r="24" spans="1:12" ht="18.75" customHeight="1" x14ac:dyDescent="0.15"/>
  </sheetData>
  <sheetProtection selectLockedCells="1"/>
  <mergeCells count="1">
    <mergeCell ref="J5:L5"/>
  </mergeCells>
  <phoneticPr fontId="3"/>
  <pageMargins left="0.16" right="0.27559055118110237" top="0.98425196850393704" bottom="0.98425196850393704" header="0.51181102362204722" footer="0.51181102362204722"/>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3"/>
  <sheetViews>
    <sheetView topLeftCell="F1" workbookViewId="0">
      <selection activeCell="F7" sqref="F7"/>
    </sheetView>
  </sheetViews>
  <sheetFormatPr defaultRowHeight="13.5" x14ac:dyDescent="0.15"/>
  <cols>
    <col min="2" max="2" width="3.75" bestFit="1" customWidth="1"/>
    <col min="3" max="3" width="29.5" customWidth="1"/>
    <col min="4" max="4" width="15.125" style="31" customWidth="1"/>
    <col min="5" max="5" width="20.75" customWidth="1"/>
    <col min="6" max="6" width="17.25" bestFit="1" customWidth="1"/>
    <col min="7" max="7" width="5.625" customWidth="1"/>
    <col min="8" max="8" width="5.875" customWidth="1"/>
    <col min="9" max="9" width="5.125" customWidth="1"/>
    <col min="10" max="11" width="7" customWidth="1"/>
    <col min="12" max="12" width="4.625" customWidth="1"/>
    <col min="13" max="13" width="6" customWidth="1"/>
    <col min="14" max="15" width="3.75" customWidth="1"/>
    <col min="16" max="16" width="6" customWidth="1"/>
    <col min="17" max="18" width="3.75" customWidth="1"/>
    <col min="19" max="19" width="7.75" customWidth="1"/>
    <col min="20" max="21" width="3.75" customWidth="1"/>
    <col min="22" max="22" width="6" customWidth="1"/>
    <col min="23" max="24" width="3.75" customWidth="1"/>
    <col min="25" max="25" width="6" customWidth="1"/>
    <col min="26" max="27" width="3.75" customWidth="1"/>
    <col min="28" max="28" width="5.125" customWidth="1"/>
    <col min="29" max="30" width="3.75" customWidth="1"/>
    <col min="31" max="31" width="5.125" customWidth="1"/>
    <col min="32" max="32" width="5.75" customWidth="1"/>
    <col min="33" max="33" width="3.5" bestFit="1" customWidth="1"/>
    <col min="34" max="34" width="5.75" customWidth="1"/>
    <col min="35" max="35" width="3.5" bestFit="1" customWidth="1"/>
    <col min="36" max="36" width="5.75" customWidth="1"/>
    <col min="37" max="37" width="3.5" bestFit="1" customWidth="1"/>
    <col min="38" max="38" width="3.5" customWidth="1"/>
    <col min="39" max="39" width="9" customWidth="1"/>
    <col min="41" max="41" width="8.75" customWidth="1"/>
  </cols>
  <sheetData>
    <row r="1" spans="1:41" ht="28.5" customHeight="1" x14ac:dyDescent="0.15">
      <c r="A1" s="247" t="s">
        <v>262</v>
      </c>
      <c r="B1" s="255" t="s">
        <v>182</v>
      </c>
      <c r="C1" s="251" t="s">
        <v>147</v>
      </c>
      <c r="D1" s="241" t="s">
        <v>248</v>
      </c>
      <c r="E1" s="251" t="s">
        <v>148</v>
      </c>
      <c r="F1" s="238" t="s">
        <v>250</v>
      </c>
      <c r="G1" s="238" t="s">
        <v>41</v>
      </c>
      <c r="H1" s="244" t="s">
        <v>19</v>
      </c>
      <c r="I1" s="247" t="s">
        <v>67</v>
      </c>
      <c r="J1" s="143" t="s">
        <v>85</v>
      </c>
      <c r="K1" s="248" t="s">
        <v>113</v>
      </c>
      <c r="L1" s="549" t="s">
        <v>187</v>
      </c>
      <c r="M1" s="199">
        <v>1</v>
      </c>
      <c r="N1" s="225"/>
      <c r="O1" s="200"/>
      <c r="P1" s="199">
        <v>2</v>
      </c>
      <c r="Q1" s="225"/>
      <c r="R1" s="200"/>
      <c r="S1" s="199">
        <v>3</v>
      </c>
      <c r="T1" s="225"/>
      <c r="U1" s="225"/>
      <c r="V1" s="199">
        <v>4</v>
      </c>
      <c r="W1" s="225"/>
      <c r="X1" s="200"/>
      <c r="Y1" s="199">
        <v>5</v>
      </c>
      <c r="Z1" s="225"/>
      <c r="AA1" s="200"/>
      <c r="AB1" s="199">
        <v>6</v>
      </c>
      <c r="AC1" s="225"/>
      <c r="AD1" s="257"/>
      <c r="AE1" s="550" t="s">
        <v>188</v>
      </c>
      <c r="AF1" s="201">
        <v>1</v>
      </c>
      <c r="AG1" s="202"/>
      <c r="AH1" s="201">
        <v>2</v>
      </c>
      <c r="AI1" s="202"/>
      <c r="AJ1" s="201">
        <v>3</v>
      </c>
      <c r="AK1" s="202"/>
      <c r="AM1" s="31" t="s">
        <v>195</v>
      </c>
      <c r="AN1" s="143" t="s">
        <v>200</v>
      </c>
      <c r="AO1" t="s">
        <v>303</v>
      </c>
    </row>
    <row r="2" spans="1:41" ht="22.5" customHeight="1" x14ac:dyDescent="0.15">
      <c r="A2" s="242" t="s">
        <v>263</v>
      </c>
      <c r="B2" s="169">
        <v>1</v>
      </c>
      <c r="C2" s="252" t="s">
        <v>237</v>
      </c>
      <c r="D2" s="198" t="s">
        <v>249</v>
      </c>
      <c r="E2" s="252" t="s">
        <v>144</v>
      </c>
      <c r="F2" s="239" t="s">
        <v>16</v>
      </c>
      <c r="G2" s="208" t="s">
        <v>29</v>
      </c>
      <c r="H2" s="245" t="s">
        <v>30</v>
      </c>
      <c r="I2" s="245" t="s">
        <v>25</v>
      </c>
      <c r="J2" s="17" t="s">
        <v>82</v>
      </c>
      <c r="K2" s="246" t="s">
        <v>112</v>
      </c>
      <c r="L2" s="549"/>
      <c r="M2" s="203" t="s">
        <v>154</v>
      </c>
      <c r="N2" s="227" t="s">
        <v>274</v>
      </c>
      <c r="O2" s="227" t="s">
        <v>275</v>
      </c>
      <c r="P2" s="203" t="s">
        <v>16</v>
      </c>
      <c r="Q2" s="227" t="s">
        <v>274</v>
      </c>
      <c r="R2" s="227" t="s">
        <v>275</v>
      </c>
      <c r="S2" s="203" t="s">
        <v>149</v>
      </c>
      <c r="T2" s="227" t="s">
        <v>274</v>
      </c>
      <c r="U2" s="227" t="s">
        <v>275</v>
      </c>
      <c r="V2" s="203" t="s">
        <v>150</v>
      </c>
      <c r="W2" s="227" t="s">
        <v>274</v>
      </c>
      <c r="X2" s="227" t="s">
        <v>275</v>
      </c>
      <c r="Y2" s="203" t="s">
        <v>151</v>
      </c>
      <c r="Z2" s="227" t="s">
        <v>274</v>
      </c>
      <c r="AA2" s="227" t="s">
        <v>275</v>
      </c>
      <c r="AB2" s="203" t="s">
        <v>157</v>
      </c>
      <c r="AC2" s="227" t="s">
        <v>274</v>
      </c>
      <c r="AD2" s="227" t="s">
        <v>275</v>
      </c>
      <c r="AE2" s="550"/>
      <c r="AF2" s="204" t="s">
        <v>189</v>
      </c>
      <c r="AG2" s="205" t="s">
        <v>191</v>
      </c>
      <c r="AH2" s="206" t="s">
        <v>190</v>
      </c>
      <c r="AI2" s="205" t="s">
        <v>191</v>
      </c>
      <c r="AJ2" s="204" t="s">
        <v>16</v>
      </c>
      <c r="AK2" s="205" t="s">
        <v>191</v>
      </c>
      <c r="AL2" s="143"/>
      <c r="AM2" s="17" t="s">
        <v>194</v>
      </c>
      <c r="AN2" s="17" t="s">
        <v>194</v>
      </c>
      <c r="AO2" s="17" t="s">
        <v>304</v>
      </c>
    </row>
    <row r="3" spans="1:41" ht="22.5" customHeight="1" x14ac:dyDescent="0.15">
      <c r="A3" s="243" t="s">
        <v>264</v>
      </c>
      <c r="B3" s="169">
        <v>2</v>
      </c>
      <c r="C3" s="252" t="s">
        <v>238</v>
      </c>
      <c r="D3" s="198" t="s">
        <v>16</v>
      </c>
      <c r="E3" s="252" t="s">
        <v>145</v>
      </c>
      <c r="F3" s="240" t="s">
        <v>236</v>
      </c>
      <c r="G3" s="208" t="s">
        <v>65</v>
      </c>
      <c r="H3" s="246" t="s">
        <v>55</v>
      </c>
      <c r="I3" s="246" t="s">
        <v>28</v>
      </c>
      <c r="J3" s="17" t="s">
        <v>83</v>
      </c>
      <c r="L3" s="31"/>
      <c r="M3" s="228" t="s">
        <v>161</v>
      </c>
      <c r="N3" s="229">
        <v>20</v>
      </c>
      <c r="O3" s="230">
        <v>20</v>
      </c>
      <c r="P3" s="228" t="s">
        <v>161</v>
      </c>
      <c r="Q3" s="229">
        <v>10</v>
      </c>
      <c r="R3" s="231">
        <v>10</v>
      </c>
      <c r="S3" s="228" t="s">
        <v>161</v>
      </c>
      <c r="T3" s="229">
        <v>30</v>
      </c>
      <c r="U3" s="229">
        <v>30</v>
      </c>
      <c r="V3" s="228" t="s">
        <v>161</v>
      </c>
      <c r="W3" s="229">
        <v>10</v>
      </c>
      <c r="X3" s="231">
        <v>10</v>
      </c>
      <c r="Y3" s="228" t="s">
        <v>161</v>
      </c>
      <c r="Z3" s="229">
        <v>30</v>
      </c>
      <c r="AA3" s="231">
        <v>30</v>
      </c>
      <c r="AB3" s="228" t="s">
        <v>161</v>
      </c>
      <c r="AC3" s="229">
        <v>20</v>
      </c>
      <c r="AD3" s="231">
        <v>20</v>
      </c>
      <c r="AE3" s="31"/>
      <c r="AF3" s="207" t="s">
        <v>161</v>
      </c>
      <c r="AG3" s="208">
        <v>20</v>
      </c>
      <c r="AH3" s="207" t="s">
        <v>161</v>
      </c>
      <c r="AI3" s="208">
        <v>32</v>
      </c>
      <c r="AJ3" s="207" t="s">
        <v>161</v>
      </c>
      <c r="AK3" s="208">
        <v>32</v>
      </c>
      <c r="AM3" s="17" t="s">
        <v>194</v>
      </c>
      <c r="AN3" s="17" t="s">
        <v>194</v>
      </c>
      <c r="AO3" s="17" t="s">
        <v>304</v>
      </c>
    </row>
    <row r="4" spans="1:41" ht="22.5" customHeight="1" x14ac:dyDescent="0.15">
      <c r="B4" s="169">
        <v>3</v>
      </c>
      <c r="C4" s="252" t="s">
        <v>144</v>
      </c>
      <c r="D4" s="198" t="s">
        <v>149</v>
      </c>
      <c r="E4" s="252" t="s">
        <v>301</v>
      </c>
      <c r="F4" s="209" t="s">
        <v>184</v>
      </c>
      <c r="G4" s="208" t="s">
        <v>57</v>
      </c>
      <c r="J4" s="17" t="s">
        <v>84</v>
      </c>
      <c r="L4" s="31"/>
      <c r="M4" s="228" t="s">
        <v>160</v>
      </c>
      <c r="N4" s="229">
        <v>15</v>
      </c>
      <c r="O4" s="230">
        <v>15</v>
      </c>
      <c r="P4" s="228" t="s">
        <v>160</v>
      </c>
      <c r="Q4" s="229">
        <v>6</v>
      </c>
      <c r="R4" s="231">
        <v>6</v>
      </c>
      <c r="S4" s="228" t="s">
        <v>160</v>
      </c>
      <c r="T4" s="229">
        <v>25</v>
      </c>
      <c r="U4" s="229">
        <v>25</v>
      </c>
      <c r="V4" s="228" t="s">
        <v>160</v>
      </c>
      <c r="W4" s="229">
        <v>6</v>
      </c>
      <c r="X4" s="231">
        <v>6</v>
      </c>
      <c r="Y4" s="228" t="s">
        <v>160</v>
      </c>
      <c r="Z4" s="229">
        <v>25</v>
      </c>
      <c r="AA4" s="231">
        <v>25</v>
      </c>
      <c r="AB4" s="228" t="s">
        <v>160</v>
      </c>
      <c r="AC4" s="229">
        <v>15</v>
      </c>
      <c r="AD4" s="231">
        <v>15</v>
      </c>
      <c r="AE4" s="31"/>
      <c r="AF4" s="207" t="s">
        <v>160</v>
      </c>
      <c r="AG4" s="208">
        <v>16</v>
      </c>
      <c r="AH4" s="207" t="s">
        <v>160</v>
      </c>
      <c r="AI4" s="208">
        <v>24</v>
      </c>
      <c r="AJ4" s="207" t="s">
        <v>160</v>
      </c>
      <c r="AK4" s="208">
        <v>24</v>
      </c>
    </row>
    <row r="5" spans="1:41" ht="22.5" customHeight="1" x14ac:dyDescent="0.15">
      <c r="B5" s="169">
        <v>4</v>
      </c>
      <c r="C5" s="252" t="s">
        <v>145</v>
      </c>
      <c r="D5" s="198" t="s">
        <v>231</v>
      </c>
      <c r="E5" s="252" t="s">
        <v>300</v>
      </c>
      <c r="F5" s="209" t="s">
        <v>524</v>
      </c>
      <c r="G5" s="208" t="s">
        <v>56</v>
      </c>
      <c r="J5" s="17"/>
      <c r="L5" s="31"/>
      <c r="M5" s="228" t="s">
        <v>276</v>
      </c>
      <c r="N5" s="229">
        <v>10</v>
      </c>
      <c r="O5" s="230">
        <v>10</v>
      </c>
      <c r="P5" s="228" t="s">
        <v>276</v>
      </c>
      <c r="Q5" s="229">
        <v>4</v>
      </c>
      <c r="R5" s="231">
        <v>4</v>
      </c>
      <c r="S5" s="228" t="s">
        <v>276</v>
      </c>
      <c r="T5" s="229">
        <v>20</v>
      </c>
      <c r="U5" s="229">
        <v>20</v>
      </c>
      <c r="V5" s="228" t="s">
        <v>276</v>
      </c>
      <c r="W5" s="229">
        <v>4</v>
      </c>
      <c r="X5" s="231">
        <v>4</v>
      </c>
      <c r="Y5" s="228" t="s">
        <v>276</v>
      </c>
      <c r="Z5" s="229">
        <v>20</v>
      </c>
      <c r="AA5" s="231">
        <v>20</v>
      </c>
      <c r="AB5" s="228" t="s">
        <v>276</v>
      </c>
      <c r="AC5" s="229">
        <v>10</v>
      </c>
      <c r="AD5" s="231">
        <v>10</v>
      </c>
      <c r="AE5" s="31"/>
      <c r="AF5" s="207" t="s">
        <v>159</v>
      </c>
      <c r="AG5" s="208">
        <v>10</v>
      </c>
      <c r="AH5" s="207" t="s">
        <v>298</v>
      </c>
      <c r="AI5" s="208">
        <v>16</v>
      </c>
      <c r="AJ5" s="207" t="s">
        <v>298</v>
      </c>
      <c r="AK5" s="208">
        <v>16</v>
      </c>
    </row>
    <row r="6" spans="1:41" ht="22.5" customHeight="1" x14ac:dyDescent="0.15">
      <c r="B6" s="169">
        <v>5</v>
      </c>
      <c r="C6" s="252" t="s">
        <v>230</v>
      </c>
      <c r="D6" s="198" t="s">
        <v>150</v>
      </c>
      <c r="E6" s="252"/>
      <c r="F6" s="209" t="s">
        <v>525</v>
      </c>
      <c r="G6" s="212" t="s">
        <v>58</v>
      </c>
      <c r="L6" s="31"/>
      <c r="M6" s="228" t="s">
        <v>277</v>
      </c>
      <c r="N6" s="229">
        <v>5</v>
      </c>
      <c r="O6" s="230">
        <v>5</v>
      </c>
      <c r="P6" s="228" t="s">
        <v>277</v>
      </c>
      <c r="Q6" s="229">
        <v>2</v>
      </c>
      <c r="R6" s="231">
        <v>2</v>
      </c>
      <c r="S6" s="232" t="s">
        <v>152</v>
      </c>
      <c r="T6" s="229">
        <v>15</v>
      </c>
      <c r="U6" s="229">
        <v>15</v>
      </c>
      <c r="V6" s="228" t="s">
        <v>277</v>
      </c>
      <c r="W6" s="229">
        <v>2</v>
      </c>
      <c r="X6" s="231">
        <v>2</v>
      </c>
      <c r="Y6" s="228" t="s">
        <v>277</v>
      </c>
      <c r="Z6" s="229">
        <v>10</v>
      </c>
      <c r="AA6" s="231">
        <v>10</v>
      </c>
      <c r="AB6" s="228" t="s">
        <v>277</v>
      </c>
      <c r="AC6" s="229">
        <v>5</v>
      </c>
      <c r="AD6" s="231">
        <v>5</v>
      </c>
      <c r="AE6" s="31"/>
      <c r="AF6" s="210"/>
      <c r="AG6" s="211"/>
      <c r="AH6" s="210" t="s">
        <v>299</v>
      </c>
      <c r="AI6" s="212">
        <v>8</v>
      </c>
      <c r="AJ6" s="210"/>
      <c r="AK6" s="211"/>
    </row>
    <row r="7" spans="1:41" ht="22.5" customHeight="1" x14ac:dyDescent="0.15">
      <c r="B7" s="169">
        <v>6</v>
      </c>
      <c r="C7" s="252" t="s">
        <v>232</v>
      </c>
      <c r="D7" s="198" t="s">
        <v>151</v>
      </c>
      <c r="E7" s="252"/>
      <c r="F7" s="209"/>
      <c r="G7" s="31"/>
      <c r="L7" s="31"/>
      <c r="M7" s="228" t="s">
        <v>278</v>
      </c>
      <c r="N7" s="229">
        <v>3</v>
      </c>
      <c r="O7" s="230">
        <v>3</v>
      </c>
      <c r="P7" s="228" t="s">
        <v>279</v>
      </c>
      <c r="Q7" s="229">
        <v>1</v>
      </c>
      <c r="R7" s="231" t="s">
        <v>269</v>
      </c>
      <c r="S7" s="232" t="s">
        <v>153</v>
      </c>
      <c r="T7" s="229">
        <v>10</v>
      </c>
      <c r="U7" s="229">
        <v>10</v>
      </c>
      <c r="V7" s="228" t="s">
        <v>273</v>
      </c>
      <c r="W7" s="229">
        <v>1</v>
      </c>
      <c r="X7" s="231" t="s">
        <v>282</v>
      </c>
      <c r="Y7" s="228" t="s">
        <v>278</v>
      </c>
      <c r="Z7" s="229">
        <v>5</v>
      </c>
      <c r="AA7" s="231">
        <v>5</v>
      </c>
      <c r="AB7" s="228"/>
      <c r="AC7" s="229"/>
      <c r="AD7" s="231"/>
      <c r="AE7" s="31"/>
      <c r="AF7" s="31"/>
      <c r="AG7" s="31"/>
      <c r="AH7" s="31"/>
      <c r="AI7" s="31"/>
      <c r="AJ7" s="31"/>
      <c r="AK7" s="31"/>
    </row>
    <row r="8" spans="1:41" ht="22.5" customHeight="1" x14ac:dyDescent="0.15">
      <c r="B8" s="169">
        <v>7</v>
      </c>
      <c r="C8" s="252" t="s">
        <v>233</v>
      </c>
      <c r="D8" s="198" t="s">
        <v>37</v>
      </c>
      <c r="E8" s="252"/>
      <c r="F8" s="209"/>
      <c r="G8" s="31"/>
      <c r="L8" s="31"/>
      <c r="M8" s="228"/>
      <c r="N8" s="229"/>
      <c r="O8" s="231"/>
      <c r="P8" s="228" t="s">
        <v>280</v>
      </c>
      <c r="Q8" s="229">
        <v>1</v>
      </c>
      <c r="R8" s="231" t="s">
        <v>270</v>
      </c>
      <c r="S8" s="228" t="s">
        <v>155</v>
      </c>
      <c r="T8" s="229">
        <v>5</v>
      </c>
      <c r="U8" s="229">
        <v>5</v>
      </c>
      <c r="V8" s="228" t="s">
        <v>279</v>
      </c>
      <c r="W8" s="229">
        <v>1</v>
      </c>
      <c r="X8" s="231" t="s">
        <v>269</v>
      </c>
      <c r="Y8" s="228"/>
      <c r="Z8" s="229"/>
      <c r="AA8" s="231"/>
      <c r="AB8" s="228"/>
      <c r="AC8" s="229"/>
      <c r="AD8" s="231"/>
      <c r="AE8" s="31"/>
      <c r="AF8" s="31"/>
      <c r="AG8" s="31"/>
      <c r="AH8" s="31"/>
      <c r="AI8" s="31"/>
      <c r="AJ8" s="31"/>
      <c r="AK8" s="31"/>
    </row>
    <row r="9" spans="1:41" ht="22.5" customHeight="1" x14ac:dyDescent="0.15">
      <c r="B9" s="169">
        <v>8</v>
      </c>
      <c r="C9" s="252" t="s">
        <v>234</v>
      </c>
      <c r="E9" s="252"/>
      <c r="F9" s="209"/>
      <c r="G9" s="31"/>
      <c r="L9" s="31"/>
      <c r="M9" s="233"/>
      <c r="N9" s="234"/>
      <c r="O9" s="235"/>
      <c r="P9" s="233" t="s">
        <v>281</v>
      </c>
      <c r="Q9" s="234">
        <v>1</v>
      </c>
      <c r="R9" s="235" t="s">
        <v>271</v>
      </c>
      <c r="S9" s="233" t="s">
        <v>162</v>
      </c>
      <c r="T9" s="234">
        <v>3</v>
      </c>
      <c r="U9" s="234">
        <v>3</v>
      </c>
      <c r="V9" s="228" t="s">
        <v>280</v>
      </c>
      <c r="W9" s="229">
        <v>1</v>
      </c>
      <c r="X9" s="231" t="s">
        <v>270</v>
      </c>
      <c r="Y9" s="233"/>
      <c r="Z9" s="234"/>
      <c r="AA9" s="235"/>
      <c r="AB9" s="233"/>
      <c r="AC9" s="234"/>
      <c r="AD9" s="235"/>
      <c r="AE9" s="31"/>
      <c r="AF9" s="31"/>
      <c r="AG9" s="31"/>
      <c r="AH9" s="31"/>
      <c r="AI9" s="31"/>
      <c r="AJ9" s="31"/>
      <c r="AK9" s="31"/>
    </row>
    <row r="10" spans="1:41" ht="22.5" customHeight="1" x14ac:dyDescent="0.15">
      <c r="B10" s="169">
        <v>9</v>
      </c>
      <c r="C10" s="252" t="s">
        <v>235</v>
      </c>
      <c r="D10" s="198"/>
      <c r="E10" s="253"/>
      <c r="F10" s="240"/>
      <c r="M10" s="236"/>
      <c r="N10" s="236"/>
      <c r="O10" s="236"/>
      <c r="P10" s="236"/>
      <c r="Q10" s="236"/>
      <c r="R10" s="236"/>
      <c r="S10" s="236"/>
      <c r="T10" s="236"/>
      <c r="U10" s="236"/>
      <c r="V10" s="233" t="s">
        <v>281</v>
      </c>
      <c r="W10" s="234">
        <v>1</v>
      </c>
      <c r="X10" s="235" t="s">
        <v>271</v>
      </c>
      <c r="Y10" s="236"/>
      <c r="Z10" s="236"/>
      <c r="AA10" s="236"/>
      <c r="AB10" s="236"/>
      <c r="AC10" s="236"/>
      <c r="AD10" s="236"/>
    </row>
    <row r="11" spans="1:41" ht="22.5" customHeight="1" x14ac:dyDescent="0.15">
      <c r="B11" s="249">
        <v>10</v>
      </c>
      <c r="C11" s="256" t="s">
        <v>146</v>
      </c>
      <c r="D11" s="226"/>
      <c r="E11" s="254"/>
      <c r="F11" s="250"/>
    </row>
    <row r="12" spans="1:41" ht="22.5" customHeight="1" x14ac:dyDescent="0.15">
      <c r="D12" s="237"/>
    </row>
    <row r="13" spans="1:41" ht="22.5" customHeight="1" x14ac:dyDescent="0.15"/>
  </sheetData>
  <sheetProtection selectLockedCells="1"/>
  <mergeCells count="2">
    <mergeCell ref="L1:L2"/>
    <mergeCell ref="AE1:AE2"/>
  </mergeCells>
  <phoneticPr fontId="3"/>
  <dataValidations count="1">
    <dataValidation type="list" allowBlank="1" showInputMessage="1" showErrorMessage="1" sqref="P2">
      <formula1>地区名</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topLeftCell="A77" workbookViewId="0">
      <selection activeCell="F7" sqref="F7"/>
    </sheetView>
  </sheetViews>
  <sheetFormatPr defaultRowHeight="13.5" x14ac:dyDescent="0.15"/>
  <cols>
    <col min="1" max="1" width="4.5" bestFit="1" customWidth="1"/>
    <col min="2" max="2" width="13" bestFit="1" customWidth="1"/>
  </cols>
  <sheetData>
    <row r="1" spans="1:5" x14ac:dyDescent="0.15">
      <c r="A1" t="s">
        <v>295</v>
      </c>
      <c r="B1" t="s">
        <v>226</v>
      </c>
      <c r="C1" t="s">
        <v>227</v>
      </c>
      <c r="D1" t="s">
        <v>41</v>
      </c>
      <c r="E1" t="s">
        <v>313</v>
      </c>
    </row>
    <row r="2" spans="1:5" x14ac:dyDescent="0.15">
      <c r="A2">
        <v>1</v>
      </c>
      <c r="B2" t="s">
        <v>311</v>
      </c>
      <c r="C2">
        <v>1</v>
      </c>
      <c r="D2" t="s">
        <v>29</v>
      </c>
      <c r="E2" t="s">
        <v>314</v>
      </c>
    </row>
    <row r="3" spans="1:5" x14ac:dyDescent="0.15">
      <c r="A3">
        <v>2</v>
      </c>
      <c r="B3" t="s">
        <v>386</v>
      </c>
      <c r="C3">
        <v>2</v>
      </c>
      <c r="D3" t="s">
        <v>29</v>
      </c>
      <c r="E3" t="s">
        <v>315</v>
      </c>
    </row>
    <row r="4" spans="1:5" x14ac:dyDescent="0.15">
      <c r="A4">
        <v>3</v>
      </c>
      <c r="B4" t="s">
        <v>387</v>
      </c>
      <c r="C4">
        <v>3</v>
      </c>
      <c r="D4" t="s">
        <v>29</v>
      </c>
      <c r="E4" t="s">
        <v>316</v>
      </c>
    </row>
    <row r="5" spans="1:5" x14ac:dyDescent="0.15">
      <c r="A5">
        <v>4</v>
      </c>
      <c r="B5" t="s">
        <v>388</v>
      </c>
      <c r="C5">
        <v>4</v>
      </c>
      <c r="D5" t="s">
        <v>29</v>
      </c>
      <c r="E5" t="s">
        <v>317</v>
      </c>
    </row>
    <row r="6" spans="1:5" x14ac:dyDescent="0.15">
      <c r="A6">
        <v>5</v>
      </c>
      <c r="B6" t="s">
        <v>389</v>
      </c>
      <c r="C6">
        <v>5</v>
      </c>
      <c r="D6" t="s">
        <v>29</v>
      </c>
      <c r="E6" t="s">
        <v>318</v>
      </c>
    </row>
    <row r="7" spans="1:5" x14ac:dyDescent="0.15">
      <c r="A7">
        <v>6</v>
      </c>
      <c r="B7" t="s">
        <v>390</v>
      </c>
      <c r="C7">
        <v>6</v>
      </c>
      <c r="D7" t="s">
        <v>29</v>
      </c>
      <c r="E7" t="s">
        <v>319</v>
      </c>
    </row>
    <row r="8" spans="1:5" x14ac:dyDescent="0.15">
      <c r="A8">
        <v>7</v>
      </c>
      <c r="B8" t="s">
        <v>391</v>
      </c>
      <c r="C8">
        <v>7</v>
      </c>
      <c r="D8" t="s">
        <v>29</v>
      </c>
      <c r="E8" t="s">
        <v>320</v>
      </c>
    </row>
    <row r="9" spans="1:5" x14ac:dyDescent="0.15">
      <c r="A9">
        <v>8</v>
      </c>
      <c r="B9" t="s">
        <v>392</v>
      </c>
      <c r="C9">
        <v>8</v>
      </c>
      <c r="D9" t="s">
        <v>29</v>
      </c>
      <c r="E9" t="s">
        <v>393</v>
      </c>
    </row>
    <row r="10" spans="1:5" x14ac:dyDescent="0.15">
      <c r="A10">
        <v>9</v>
      </c>
      <c r="B10" t="s">
        <v>394</v>
      </c>
      <c r="C10">
        <v>9</v>
      </c>
      <c r="D10" t="s">
        <v>29</v>
      </c>
      <c r="E10" t="s">
        <v>395</v>
      </c>
    </row>
    <row r="11" spans="1:5" x14ac:dyDescent="0.15">
      <c r="A11">
        <v>10</v>
      </c>
      <c r="B11" t="s">
        <v>396</v>
      </c>
      <c r="C11">
        <v>10</v>
      </c>
      <c r="D11" t="s">
        <v>29</v>
      </c>
      <c r="E11" t="s">
        <v>321</v>
      </c>
    </row>
    <row r="12" spans="1:5" x14ac:dyDescent="0.15">
      <c r="A12">
        <v>11</v>
      </c>
      <c r="B12" t="s">
        <v>397</v>
      </c>
      <c r="C12">
        <v>11</v>
      </c>
      <c r="D12" t="s">
        <v>29</v>
      </c>
      <c r="E12" t="s">
        <v>322</v>
      </c>
    </row>
    <row r="13" spans="1:5" x14ac:dyDescent="0.15">
      <c r="A13">
        <v>12</v>
      </c>
      <c r="B13" t="s">
        <v>312</v>
      </c>
      <c r="C13">
        <v>12</v>
      </c>
      <c r="D13" t="s">
        <v>29</v>
      </c>
      <c r="E13" t="s">
        <v>302</v>
      </c>
    </row>
    <row r="14" spans="1:5" x14ac:dyDescent="0.15">
      <c r="A14">
        <v>13</v>
      </c>
      <c r="B14" t="s">
        <v>398</v>
      </c>
      <c r="C14">
        <v>13</v>
      </c>
      <c r="D14" t="s">
        <v>29</v>
      </c>
      <c r="E14" t="s">
        <v>323</v>
      </c>
    </row>
    <row r="15" spans="1:5" x14ac:dyDescent="0.15">
      <c r="A15">
        <v>14</v>
      </c>
      <c r="B15" t="s">
        <v>399</v>
      </c>
      <c r="C15">
        <v>14</v>
      </c>
      <c r="D15" t="s">
        <v>29</v>
      </c>
      <c r="E15" t="s">
        <v>324</v>
      </c>
    </row>
    <row r="16" spans="1:5" x14ac:dyDescent="0.15">
      <c r="A16">
        <v>15</v>
      </c>
      <c r="B16" t="s">
        <v>400</v>
      </c>
      <c r="C16">
        <v>15</v>
      </c>
      <c r="D16" t="s">
        <v>29</v>
      </c>
      <c r="E16" t="s">
        <v>325</v>
      </c>
    </row>
    <row r="17" spans="1:5" x14ac:dyDescent="0.15">
      <c r="A17">
        <v>16</v>
      </c>
      <c r="B17" t="s">
        <v>401</v>
      </c>
      <c r="C17">
        <v>16</v>
      </c>
      <c r="D17" t="s">
        <v>29</v>
      </c>
      <c r="E17" t="s">
        <v>326</v>
      </c>
    </row>
    <row r="18" spans="1:5" x14ac:dyDescent="0.15">
      <c r="A18">
        <v>17</v>
      </c>
      <c r="B18" t="s">
        <v>228</v>
      </c>
      <c r="C18">
        <v>17</v>
      </c>
      <c r="D18" t="s">
        <v>29</v>
      </c>
      <c r="E18" t="s">
        <v>542</v>
      </c>
    </row>
    <row r="19" spans="1:5" x14ac:dyDescent="0.15">
      <c r="A19">
        <v>18</v>
      </c>
      <c r="B19" t="s">
        <v>402</v>
      </c>
      <c r="C19">
        <v>18</v>
      </c>
      <c r="D19" t="s">
        <v>29</v>
      </c>
      <c r="E19" t="s">
        <v>327</v>
      </c>
    </row>
    <row r="20" spans="1:5" x14ac:dyDescent="0.15">
      <c r="A20">
        <v>19</v>
      </c>
      <c r="B20" t="s">
        <v>403</v>
      </c>
      <c r="C20">
        <v>19</v>
      </c>
      <c r="D20" t="s">
        <v>29</v>
      </c>
      <c r="E20" t="s">
        <v>328</v>
      </c>
    </row>
    <row r="21" spans="1:5" x14ac:dyDescent="0.15">
      <c r="A21">
        <v>20</v>
      </c>
      <c r="B21" t="s">
        <v>404</v>
      </c>
      <c r="C21">
        <v>20</v>
      </c>
      <c r="D21" t="s">
        <v>29</v>
      </c>
      <c r="E21" t="s">
        <v>329</v>
      </c>
    </row>
    <row r="22" spans="1:5" x14ac:dyDescent="0.15">
      <c r="A22">
        <v>21</v>
      </c>
      <c r="B22" t="s">
        <v>405</v>
      </c>
      <c r="C22">
        <v>21</v>
      </c>
      <c r="D22" t="s">
        <v>29</v>
      </c>
      <c r="E22" t="s">
        <v>406</v>
      </c>
    </row>
    <row r="23" spans="1:5" x14ac:dyDescent="0.15">
      <c r="A23">
        <v>22</v>
      </c>
      <c r="B23" t="s">
        <v>407</v>
      </c>
      <c r="C23">
        <v>22</v>
      </c>
      <c r="D23" t="s">
        <v>29</v>
      </c>
      <c r="E23" t="s">
        <v>330</v>
      </c>
    </row>
    <row r="24" spans="1:5" x14ac:dyDescent="0.15">
      <c r="A24">
        <v>23</v>
      </c>
      <c r="B24" t="s">
        <v>408</v>
      </c>
      <c r="C24">
        <v>23</v>
      </c>
      <c r="D24" t="s">
        <v>29</v>
      </c>
      <c r="E24" t="s">
        <v>331</v>
      </c>
    </row>
    <row r="25" spans="1:5" x14ac:dyDescent="0.15">
      <c r="A25">
        <v>24</v>
      </c>
      <c r="B25" t="s">
        <v>409</v>
      </c>
      <c r="C25">
        <v>24</v>
      </c>
      <c r="D25" t="s">
        <v>29</v>
      </c>
      <c r="E25" t="s">
        <v>332</v>
      </c>
    </row>
    <row r="26" spans="1:5" x14ac:dyDescent="0.15">
      <c r="A26">
        <v>25</v>
      </c>
      <c r="B26" t="s">
        <v>410</v>
      </c>
      <c r="C26">
        <v>25</v>
      </c>
      <c r="D26" t="s">
        <v>29</v>
      </c>
      <c r="E26" t="s">
        <v>333</v>
      </c>
    </row>
    <row r="27" spans="1:5" x14ac:dyDescent="0.15">
      <c r="A27">
        <v>26</v>
      </c>
      <c r="B27" t="s">
        <v>411</v>
      </c>
      <c r="C27">
        <v>26</v>
      </c>
      <c r="D27" t="s">
        <v>65</v>
      </c>
      <c r="E27" t="s">
        <v>334</v>
      </c>
    </row>
    <row r="28" spans="1:5" x14ac:dyDescent="0.15">
      <c r="A28">
        <v>27</v>
      </c>
      <c r="B28" t="s">
        <v>412</v>
      </c>
      <c r="C28">
        <v>27</v>
      </c>
      <c r="D28" t="s">
        <v>65</v>
      </c>
      <c r="E28" t="s">
        <v>335</v>
      </c>
    </row>
    <row r="29" spans="1:5" x14ac:dyDescent="0.15">
      <c r="A29">
        <v>28</v>
      </c>
      <c r="B29" t="s">
        <v>413</v>
      </c>
      <c r="C29">
        <v>28</v>
      </c>
      <c r="D29" t="s">
        <v>65</v>
      </c>
      <c r="E29" t="s">
        <v>336</v>
      </c>
    </row>
    <row r="30" spans="1:5" x14ac:dyDescent="0.15">
      <c r="A30">
        <v>29</v>
      </c>
      <c r="B30" t="s">
        <v>414</v>
      </c>
      <c r="C30">
        <v>29</v>
      </c>
      <c r="D30" t="s">
        <v>65</v>
      </c>
      <c r="E30" t="s">
        <v>415</v>
      </c>
    </row>
    <row r="31" spans="1:5" x14ac:dyDescent="0.15">
      <c r="A31">
        <v>30</v>
      </c>
      <c r="B31" t="s">
        <v>416</v>
      </c>
      <c r="C31">
        <v>30</v>
      </c>
      <c r="D31" t="s">
        <v>65</v>
      </c>
      <c r="E31" t="s">
        <v>417</v>
      </c>
    </row>
    <row r="32" spans="1:5" x14ac:dyDescent="0.15">
      <c r="A32">
        <v>31</v>
      </c>
      <c r="B32" t="s">
        <v>418</v>
      </c>
      <c r="C32">
        <v>31</v>
      </c>
      <c r="D32" t="s">
        <v>65</v>
      </c>
      <c r="E32" t="s">
        <v>337</v>
      </c>
    </row>
    <row r="33" spans="1:5" x14ac:dyDescent="0.15">
      <c r="A33">
        <v>32</v>
      </c>
      <c r="B33" t="s">
        <v>419</v>
      </c>
      <c r="C33">
        <v>32</v>
      </c>
      <c r="D33" t="s">
        <v>65</v>
      </c>
      <c r="E33" t="s">
        <v>338</v>
      </c>
    </row>
    <row r="34" spans="1:5" x14ac:dyDescent="0.15">
      <c r="A34">
        <v>33</v>
      </c>
      <c r="B34" t="s">
        <v>420</v>
      </c>
      <c r="C34">
        <v>33</v>
      </c>
      <c r="D34" t="s">
        <v>65</v>
      </c>
      <c r="E34" t="s">
        <v>421</v>
      </c>
    </row>
    <row r="35" spans="1:5" x14ac:dyDescent="0.15">
      <c r="A35">
        <v>34</v>
      </c>
      <c r="B35" t="s">
        <v>422</v>
      </c>
      <c r="C35">
        <v>34</v>
      </c>
      <c r="D35" t="s">
        <v>65</v>
      </c>
      <c r="E35" t="s">
        <v>339</v>
      </c>
    </row>
    <row r="36" spans="1:5" x14ac:dyDescent="0.15">
      <c r="A36">
        <v>35</v>
      </c>
      <c r="B36" t="s">
        <v>423</v>
      </c>
      <c r="C36">
        <v>35</v>
      </c>
      <c r="D36" t="s">
        <v>65</v>
      </c>
      <c r="E36" t="s">
        <v>340</v>
      </c>
    </row>
    <row r="37" spans="1:5" x14ac:dyDescent="0.15">
      <c r="A37">
        <v>36</v>
      </c>
      <c r="B37" t="s">
        <v>424</v>
      </c>
      <c r="C37">
        <v>36</v>
      </c>
      <c r="D37" t="s">
        <v>65</v>
      </c>
      <c r="E37" t="s">
        <v>341</v>
      </c>
    </row>
    <row r="38" spans="1:5" x14ac:dyDescent="0.15">
      <c r="A38">
        <v>37</v>
      </c>
      <c r="B38" t="s">
        <v>425</v>
      </c>
      <c r="C38">
        <v>37</v>
      </c>
      <c r="D38" t="s">
        <v>65</v>
      </c>
      <c r="E38" t="s">
        <v>342</v>
      </c>
    </row>
    <row r="39" spans="1:5" x14ac:dyDescent="0.15">
      <c r="A39">
        <v>38</v>
      </c>
      <c r="B39" t="s">
        <v>426</v>
      </c>
      <c r="C39">
        <v>38</v>
      </c>
      <c r="D39" t="s">
        <v>65</v>
      </c>
      <c r="E39" t="s">
        <v>427</v>
      </c>
    </row>
    <row r="40" spans="1:5" x14ac:dyDescent="0.15">
      <c r="A40">
        <v>39</v>
      </c>
      <c r="B40" t="s">
        <v>428</v>
      </c>
      <c r="C40">
        <v>39</v>
      </c>
      <c r="D40" t="s">
        <v>65</v>
      </c>
      <c r="E40" t="s">
        <v>343</v>
      </c>
    </row>
    <row r="41" spans="1:5" x14ac:dyDescent="0.15">
      <c r="A41">
        <v>40</v>
      </c>
      <c r="B41" t="s">
        <v>429</v>
      </c>
      <c r="C41">
        <v>40</v>
      </c>
      <c r="D41" t="s">
        <v>65</v>
      </c>
      <c r="E41" t="s">
        <v>344</v>
      </c>
    </row>
    <row r="42" spans="1:5" x14ac:dyDescent="0.15">
      <c r="A42">
        <v>41</v>
      </c>
      <c r="B42" t="s">
        <v>430</v>
      </c>
      <c r="C42">
        <v>41</v>
      </c>
      <c r="D42" t="s">
        <v>65</v>
      </c>
      <c r="E42" t="s">
        <v>345</v>
      </c>
    </row>
    <row r="43" spans="1:5" x14ac:dyDescent="0.15">
      <c r="A43">
        <v>42</v>
      </c>
      <c r="B43" t="s">
        <v>431</v>
      </c>
      <c r="C43">
        <v>42</v>
      </c>
      <c r="D43" t="s">
        <v>65</v>
      </c>
      <c r="E43" t="s">
        <v>346</v>
      </c>
    </row>
    <row r="44" spans="1:5" x14ac:dyDescent="0.15">
      <c r="A44">
        <v>43</v>
      </c>
      <c r="B44" t="s">
        <v>432</v>
      </c>
      <c r="C44">
        <v>43</v>
      </c>
      <c r="D44" t="s">
        <v>65</v>
      </c>
      <c r="E44" t="s">
        <v>433</v>
      </c>
    </row>
    <row r="45" spans="1:5" x14ac:dyDescent="0.15">
      <c r="A45">
        <v>44</v>
      </c>
      <c r="B45" t="s">
        <v>434</v>
      </c>
      <c r="C45">
        <v>44</v>
      </c>
      <c r="D45" t="s">
        <v>65</v>
      </c>
      <c r="E45" t="s">
        <v>435</v>
      </c>
    </row>
    <row r="46" spans="1:5" x14ac:dyDescent="0.15">
      <c r="A46">
        <v>45</v>
      </c>
      <c r="B46" t="s">
        <v>436</v>
      </c>
      <c r="C46">
        <v>45</v>
      </c>
      <c r="D46" t="s">
        <v>57</v>
      </c>
      <c r="E46" t="s">
        <v>347</v>
      </c>
    </row>
    <row r="47" spans="1:5" x14ac:dyDescent="0.15">
      <c r="A47">
        <v>46</v>
      </c>
      <c r="B47" t="s">
        <v>437</v>
      </c>
      <c r="C47">
        <v>46</v>
      </c>
      <c r="D47" t="s">
        <v>57</v>
      </c>
      <c r="E47" t="s">
        <v>348</v>
      </c>
    </row>
    <row r="48" spans="1:5" x14ac:dyDescent="0.15">
      <c r="A48">
        <v>47</v>
      </c>
      <c r="B48" t="s">
        <v>438</v>
      </c>
      <c r="C48">
        <v>47</v>
      </c>
      <c r="D48" t="s">
        <v>57</v>
      </c>
      <c r="E48" t="s">
        <v>349</v>
      </c>
    </row>
    <row r="49" spans="1:5" x14ac:dyDescent="0.15">
      <c r="A49">
        <v>48</v>
      </c>
      <c r="B49" t="s">
        <v>439</v>
      </c>
      <c r="C49">
        <v>48</v>
      </c>
      <c r="D49" t="s">
        <v>57</v>
      </c>
      <c r="E49" t="s">
        <v>440</v>
      </c>
    </row>
    <row r="50" spans="1:5" x14ac:dyDescent="0.15">
      <c r="A50">
        <v>49</v>
      </c>
      <c r="B50" t="s">
        <v>441</v>
      </c>
      <c r="C50">
        <v>49</v>
      </c>
      <c r="D50" t="s">
        <v>57</v>
      </c>
      <c r="E50" t="s">
        <v>442</v>
      </c>
    </row>
    <row r="51" spans="1:5" x14ac:dyDescent="0.15">
      <c r="A51">
        <v>50</v>
      </c>
      <c r="B51" t="s">
        <v>443</v>
      </c>
      <c r="C51">
        <v>50</v>
      </c>
      <c r="D51" t="s">
        <v>57</v>
      </c>
      <c r="E51" t="s">
        <v>444</v>
      </c>
    </row>
    <row r="52" spans="1:5" x14ac:dyDescent="0.15">
      <c r="A52">
        <v>51</v>
      </c>
      <c r="B52" t="s">
        <v>445</v>
      </c>
      <c r="C52">
        <v>51</v>
      </c>
      <c r="D52" t="s">
        <v>57</v>
      </c>
      <c r="E52" t="s">
        <v>350</v>
      </c>
    </row>
    <row r="53" spans="1:5" x14ac:dyDescent="0.15">
      <c r="A53">
        <v>52</v>
      </c>
      <c r="B53" t="s">
        <v>446</v>
      </c>
      <c r="C53">
        <v>52</v>
      </c>
      <c r="D53" t="s">
        <v>57</v>
      </c>
      <c r="E53" t="s">
        <v>351</v>
      </c>
    </row>
    <row r="54" spans="1:5" x14ac:dyDescent="0.15">
      <c r="A54">
        <v>53</v>
      </c>
      <c r="B54" t="s">
        <v>447</v>
      </c>
      <c r="C54">
        <v>53</v>
      </c>
      <c r="D54" t="s">
        <v>57</v>
      </c>
      <c r="E54" t="s">
        <v>352</v>
      </c>
    </row>
    <row r="55" spans="1:5" x14ac:dyDescent="0.15">
      <c r="A55">
        <v>54</v>
      </c>
      <c r="B55" t="s">
        <v>448</v>
      </c>
      <c r="C55">
        <v>54</v>
      </c>
      <c r="D55" t="s">
        <v>57</v>
      </c>
      <c r="E55" t="s">
        <v>353</v>
      </c>
    </row>
    <row r="56" spans="1:5" x14ac:dyDescent="0.15">
      <c r="A56">
        <v>55</v>
      </c>
      <c r="B56" t="s">
        <v>449</v>
      </c>
      <c r="C56">
        <v>55</v>
      </c>
      <c r="D56" t="s">
        <v>57</v>
      </c>
      <c r="E56" t="s">
        <v>354</v>
      </c>
    </row>
    <row r="57" spans="1:5" x14ac:dyDescent="0.15">
      <c r="A57">
        <v>56</v>
      </c>
      <c r="B57" t="s">
        <v>450</v>
      </c>
      <c r="C57">
        <v>56</v>
      </c>
      <c r="D57" t="s">
        <v>57</v>
      </c>
      <c r="E57" t="s">
        <v>451</v>
      </c>
    </row>
    <row r="58" spans="1:5" x14ac:dyDescent="0.15">
      <c r="A58">
        <v>57</v>
      </c>
      <c r="B58" t="s">
        <v>452</v>
      </c>
      <c r="C58">
        <v>57</v>
      </c>
      <c r="D58" t="s">
        <v>57</v>
      </c>
      <c r="E58" t="s">
        <v>453</v>
      </c>
    </row>
    <row r="59" spans="1:5" x14ac:dyDescent="0.15">
      <c r="A59">
        <v>58</v>
      </c>
      <c r="B59" t="s">
        <v>454</v>
      </c>
      <c r="C59">
        <v>58</v>
      </c>
      <c r="D59" t="s">
        <v>29</v>
      </c>
      <c r="E59" t="s">
        <v>455</v>
      </c>
    </row>
    <row r="60" spans="1:5" x14ac:dyDescent="0.15">
      <c r="A60">
        <v>59</v>
      </c>
      <c r="B60" t="s">
        <v>456</v>
      </c>
      <c r="C60">
        <v>59</v>
      </c>
      <c r="D60" t="s">
        <v>29</v>
      </c>
      <c r="E60" t="s">
        <v>355</v>
      </c>
    </row>
    <row r="61" spans="1:5" x14ac:dyDescent="0.15">
      <c r="A61">
        <v>60</v>
      </c>
      <c r="B61" t="s">
        <v>457</v>
      </c>
      <c r="C61">
        <v>60</v>
      </c>
      <c r="D61" t="s">
        <v>29</v>
      </c>
      <c r="E61" t="s">
        <v>356</v>
      </c>
    </row>
    <row r="62" spans="1:5" x14ac:dyDescent="0.15">
      <c r="A62">
        <v>61</v>
      </c>
      <c r="B62" t="s">
        <v>458</v>
      </c>
      <c r="C62">
        <v>61</v>
      </c>
      <c r="D62" t="s">
        <v>57</v>
      </c>
      <c r="E62" t="s">
        <v>357</v>
      </c>
    </row>
    <row r="63" spans="1:5" x14ac:dyDescent="0.15">
      <c r="A63">
        <v>62</v>
      </c>
      <c r="B63" t="s">
        <v>459</v>
      </c>
      <c r="C63">
        <v>62</v>
      </c>
      <c r="D63" t="s">
        <v>57</v>
      </c>
      <c r="E63" t="s">
        <v>358</v>
      </c>
    </row>
    <row r="64" spans="1:5" x14ac:dyDescent="0.15">
      <c r="A64">
        <v>63</v>
      </c>
      <c r="B64" t="s">
        <v>460</v>
      </c>
      <c r="C64">
        <v>63</v>
      </c>
      <c r="D64" t="s">
        <v>57</v>
      </c>
      <c r="E64" t="s">
        <v>359</v>
      </c>
    </row>
    <row r="65" spans="1:5" x14ac:dyDescent="0.15">
      <c r="A65">
        <v>64</v>
      </c>
      <c r="B65" t="s">
        <v>461</v>
      </c>
      <c r="C65">
        <v>64</v>
      </c>
      <c r="D65" t="s">
        <v>57</v>
      </c>
      <c r="E65" t="s">
        <v>360</v>
      </c>
    </row>
    <row r="66" spans="1:5" x14ac:dyDescent="0.15">
      <c r="A66">
        <v>65</v>
      </c>
      <c r="B66" t="s">
        <v>462</v>
      </c>
      <c r="C66">
        <v>65</v>
      </c>
      <c r="D66" t="s">
        <v>57</v>
      </c>
      <c r="E66" t="s">
        <v>361</v>
      </c>
    </row>
    <row r="67" spans="1:5" x14ac:dyDescent="0.15">
      <c r="A67">
        <v>66</v>
      </c>
      <c r="B67" t="s">
        <v>463</v>
      </c>
      <c r="C67">
        <v>66</v>
      </c>
      <c r="D67" t="s">
        <v>57</v>
      </c>
      <c r="E67" t="s">
        <v>362</v>
      </c>
    </row>
    <row r="68" spans="1:5" x14ac:dyDescent="0.15">
      <c r="A68">
        <v>67</v>
      </c>
      <c r="B68" t="s">
        <v>464</v>
      </c>
      <c r="C68">
        <v>67</v>
      </c>
      <c r="D68" t="s">
        <v>57</v>
      </c>
      <c r="E68" t="s">
        <v>465</v>
      </c>
    </row>
    <row r="69" spans="1:5" x14ac:dyDescent="0.15">
      <c r="A69">
        <v>68</v>
      </c>
      <c r="B69" t="s">
        <v>466</v>
      </c>
      <c r="C69">
        <v>68</v>
      </c>
      <c r="D69" t="s">
        <v>57</v>
      </c>
      <c r="E69" t="s">
        <v>363</v>
      </c>
    </row>
    <row r="70" spans="1:5" x14ac:dyDescent="0.15">
      <c r="A70">
        <v>69</v>
      </c>
      <c r="B70" t="s">
        <v>467</v>
      </c>
      <c r="C70">
        <v>68.099999999999994</v>
      </c>
      <c r="D70" t="s">
        <v>57</v>
      </c>
      <c r="E70" t="s">
        <v>468</v>
      </c>
    </row>
    <row r="71" spans="1:5" x14ac:dyDescent="0.15">
      <c r="A71">
        <v>70</v>
      </c>
      <c r="B71" t="s">
        <v>469</v>
      </c>
      <c r="C71">
        <v>69</v>
      </c>
      <c r="D71" t="s">
        <v>57</v>
      </c>
      <c r="E71" t="s">
        <v>364</v>
      </c>
    </row>
    <row r="72" spans="1:5" x14ac:dyDescent="0.15">
      <c r="A72">
        <v>71</v>
      </c>
      <c r="B72" t="s">
        <v>470</v>
      </c>
      <c r="C72">
        <v>70</v>
      </c>
      <c r="D72" t="s">
        <v>57</v>
      </c>
      <c r="E72" t="s">
        <v>471</v>
      </c>
    </row>
    <row r="73" spans="1:5" x14ac:dyDescent="0.15">
      <c r="A73">
        <v>72</v>
      </c>
      <c r="B73" t="s">
        <v>472</v>
      </c>
      <c r="C73">
        <v>71</v>
      </c>
      <c r="D73" t="s">
        <v>57</v>
      </c>
      <c r="E73" t="s">
        <v>365</v>
      </c>
    </row>
    <row r="74" spans="1:5" x14ac:dyDescent="0.15">
      <c r="A74">
        <v>73</v>
      </c>
      <c r="B74" t="s">
        <v>473</v>
      </c>
      <c r="C74">
        <v>72</v>
      </c>
      <c r="D74" t="s">
        <v>57</v>
      </c>
      <c r="E74" t="s">
        <v>366</v>
      </c>
    </row>
    <row r="75" spans="1:5" x14ac:dyDescent="0.15">
      <c r="A75">
        <v>74</v>
      </c>
      <c r="B75" t="s">
        <v>474</v>
      </c>
      <c r="C75">
        <v>73</v>
      </c>
      <c r="D75" t="s">
        <v>29</v>
      </c>
      <c r="E75" t="s">
        <v>367</v>
      </c>
    </row>
    <row r="76" spans="1:5" x14ac:dyDescent="0.15">
      <c r="A76">
        <v>75</v>
      </c>
      <c r="B76" t="s">
        <v>475</v>
      </c>
      <c r="C76">
        <v>74</v>
      </c>
      <c r="D76" t="s">
        <v>56</v>
      </c>
      <c r="E76" t="s">
        <v>368</v>
      </c>
    </row>
    <row r="77" spans="1:5" x14ac:dyDescent="0.15">
      <c r="A77">
        <v>76</v>
      </c>
      <c r="B77" t="s">
        <v>476</v>
      </c>
      <c r="C77">
        <v>75</v>
      </c>
      <c r="D77" t="s">
        <v>56</v>
      </c>
      <c r="E77" t="s">
        <v>369</v>
      </c>
    </row>
    <row r="78" spans="1:5" x14ac:dyDescent="0.15">
      <c r="A78">
        <v>77</v>
      </c>
      <c r="B78" t="s">
        <v>477</v>
      </c>
      <c r="C78">
        <v>76</v>
      </c>
      <c r="D78" t="s">
        <v>56</v>
      </c>
      <c r="E78" t="s">
        <v>370</v>
      </c>
    </row>
    <row r="79" spans="1:5" x14ac:dyDescent="0.15">
      <c r="A79">
        <v>78</v>
      </c>
      <c r="B79" t="s">
        <v>478</v>
      </c>
      <c r="C79">
        <v>77</v>
      </c>
      <c r="D79" t="s">
        <v>56</v>
      </c>
      <c r="E79" t="s">
        <v>479</v>
      </c>
    </row>
    <row r="80" spans="1:5" x14ac:dyDescent="0.15">
      <c r="A80">
        <v>79</v>
      </c>
      <c r="B80" t="s">
        <v>480</v>
      </c>
      <c r="C80">
        <v>78</v>
      </c>
      <c r="D80" t="s">
        <v>56</v>
      </c>
      <c r="E80" t="s">
        <v>481</v>
      </c>
    </row>
    <row r="81" spans="1:5" x14ac:dyDescent="0.15">
      <c r="A81">
        <v>80</v>
      </c>
      <c r="B81" t="s">
        <v>482</v>
      </c>
      <c r="C81">
        <v>79</v>
      </c>
      <c r="D81" t="s">
        <v>56</v>
      </c>
      <c r="E81" t="s">
        <v>371</v>
      </c>
    </row>
    <row r="82" spans="1:5" x14ac:dyDescent="0.15">
      <c r="A82">
        <v>81</v>
      </c>
      <c r="B82" t="s">
        <v>483</v>
      </c>
      <c r="C82">
        <v>79.099999999999994</v>
      </c>
      <c r="D82" t="s">
        <v>56</v>
      </c>
      <c r="E82" t="s">
        <v>484</v>
      </c>
    </row>
    <row r="83" spans="1:5" x14ac:dyDescent="0.15">
      <c r="A83">
        <v>82</v>
      </c>
      <c r="B83" t="s">
        <v>485</v>
      </c>
      <c r="C83">
        <v>80</v>
      </c>
      <c r="D83" t="s">
        <v>56</v>
      </c>
      <c r="E83" t="s">
        <v>372</v>
      </c>
    </row>
    <row r="84" spans="1:5" x14ac:dyDescent="0.15">
      <c r="A84">
        <v>83</v>
      </c>
      <c r="B84" t="s">
        <v>486</v>
      </c>
      <c r="C84">
        <v>81</v>
      </c>
      <c r="D84" t="s">
        <v>56</v>
      </c>
      <c r="E84" t="s">
        <v>487</v>
      </c>
    </row>
    <row r="85" spans="1:5" x14ac:dyDescent="0.15">
      <c r="A85">
        <v>84</v>
      </c>
      <c r="B85" t="s">
        <v>488</v>
      </c>
      <c r="C85">
        <v>82</v>
      </c>
      <c r="D85" t="s">
        <v>56</v>
      </c>
      <c r="E85" t="s">
        <v>373</v>
      </c>
    </row>
    <row r="86" spans="1:5" x14ac:dyDescent="0.15">
      <c r="A86">
        <v>85</v>
      </c>
      <c r="B86" t="s">
        <v>489</v>
      </c>
      <c r="C86">
        <v>83</v>
      </c>
      <c r="D86" t="s">
        <v>56</v>
      </c>
      <c r="E86" t="s">
        <v>490</v>
      </c>
    </row>
    <row r="87" spans="1:5" x14ac:dyDescent="0.15">
      <c r="A87">
        <v>86</v>
      </c>
      <c r="B87" t="s">
        <v>491</v>
      </c>
      <c r="C87">
        <v>84</v>
      </c>
      <c r="D87" t="s">
        <v>56</v>
      </c>
      <c r="E87" t="s">
        <v>374</v>
      </c>
    </row>
    <row r="88" spans="1:5" x14ac:dyDescent="0.15">
      <c r="A88">
        <v>87</v>
      </c>
      <c r="B88" t="s">
        <v>492</v>
      </c>
      <c r="C88">
        <v>85</v>
      </c>
      <c r="D88" t="s">
        <v>56</v>
      </c>
      <c r="E88" t="s">
        <v>493</v>
      </c>
    </row>
    <row r="89" spans="1:5" x14ac:dyDescent="0.15">
      <c r="A89">
        <v>88</v>
      </c>
      <c r="B89" t="s">
        <v>494</v>
      </c>
      <c r="C89">
        <v>86</v>
      </c>
      <c r="D89" t="s">
        <v>56</v>
      </c>
      <c r="E89" t="s">
        <v>375</v>
      </c>
    </row>
    <row r="90" spans="1:5" x14ac:dyDescent="0.15">
      <c r="A90">
        <v>89</v>
      </c>
      <c r="B90" t="s">
        <v>495</v>
      </c>
      <c r="C90">
        <v>87</v>
      </c>
      <c r="D90" t="s">
        <v>56</v>
      </c>
      <c r="E90" t="s">
        <v>376</v>
      </c>
    </row>
    <row r="91" spans="1:5" x14ac:dyDescent="0.15">
      <c r="A91">
        <v>90</v>
      </c>
      <c r="B91" t="s">
        <v>496</v>
      </c>
      <c r="C91">
        <v>88</v>
      </c>
      <c r="D91" t="s">
        <v>56</v>
      </c>
      <c r="E91" t="s">
        <v>377</v>
      </c>
    </row>
    <row r="92" spans="1:5" x14ac:dyDescent="0.15">
      <c r="A92">
        <v>91</v>
      </c>
      <c r="B92" t="s">
        <v>497</v>
      </c>
      <c r="C92">
        <v>89</v>
      </c>
      <c r="D92" t="s">
        <v>56</v>
      </c>
      <c r="E92" t="s">
        <v>378</v>
      </c>
    </row>
    <row r="93" spans="1:5" x14ac:dyDescent="0.15">
      <c r="A93">
        <v>92</v>
      </c>
      <c r="B93" t="s">
        <v>498</v>
      </c>
      <c r="C93">
        <v>90</v>
      </c>
      <c r="D93" t="s">
        <v>56</v>
      </c>
      <c r="E93" t="s">
        <v>379</v>
      </c>
    </row>
    <row r="94" spans="1:5" x14ac:dyDescent="0.15">
      <c r="A94">
        <v>93</v>
      </c>
      <c r="B94" t="s">
        <v>499</v>
      </c>
      <c r="C94">
        <v>91</v>
      </c>
      <c r="D94" t="s">
        <v>56</v>
      </c>
      <c r="E94" t="s">
        <v>380</v>
      </c>
    </row>
    <row r="95" spans="1:5" x14ac:dyDescent="0.15">
      <c r="A95">
        <v>94</v>
      </c>
      <c r="B95" t="s">
        <v>500</v>
      </c>
      <c r="C95">
        <v>92</v>
      </c>
      <c r="D95" t="s">
        <v>56</v>
      </c>
      <c r="E95" t="s">
        <v>381</v>
      </c>
    </row>
    <row r="96" spans="1:5" x14ac:dyDescent="0.15">
      <c r="A96">
        <v>95</v>
      </c>
      <c r="B96" t="s">
        <v>501</v>
      </c>
      <c r="C96">
        <v>93</v>
      </c>
      <c r="D96" t="s">
        <v>56</v>
      </c>
      <c r="E96" t="s">
        <v>382</v>
      </c>
    </row>
    <row r="97" spans="1:5" x14ac:dyDescent="0.15">
      <c r="A97">
        <v>96</v>
      </c>
      <c r="B97" t="s">
        <v>502</v>
      </c>
      <c r="C97">
        <v>94</v>
      </c>
      <c r="D97" t="s">
        <v>56</v>
      </c>
      <c r="E97" t="s">
        <v>503</v>
      </c>
    </row>
    <row r="98" spans="1:5" x14ac:dyDescent="0.15">
      <c r="A98">
        <v>97</v>
      </c>
      <c r="B98" t="s">
        <v>504</v>
      </c>
      <c r="C98">
        <v>95</v>
      </c>
      <c r="D98" t="s">
        <v>56</v>
      </c>
      <c r="E98" t="s">
        <v>383</v>
      </c>
    </row>
    <row r="99" spans="1:5" x14ac:dyDescent="0.15">
      <c r="A99">
        <v>98</v>
      </c>
      <c r="B99" t="s">
        <v>505</v>
      </c>
      <c r="C99">
        <v>96</v>
      </c>
      <c r="D99" t="s">
        <v>56</v>
      </c>
      <c r="E99" t="s">
        <v>384</v>
      </c>
    </row>
    <row r="100" spans="1:5" x14ac:dyDescent="0.15">
      <c r="A100">
        <v>99</v>
      </c>
      <c r="B100" t="s">
        <v>506</v>
      </c>
      <c r="C100">
        <v>97</v>
      </c>
      <c r="D100" t="s">
        <v>56</v>
      </c>
      <c r="E100" t="s">
        <v>507</v>
      </c>
    </row>
    <row r="101" spans="1:5" x14ac:dyDescent="0.15">
      <c r="A101">
        <v>100</v>
      </c>
      <c r="B101" t="s">
        <v>508</v>
      </c>
      <c r="C101">
        <v>98</v>
      </c>
      <c r="D101" t="s">
        <v>56</v>
      </c>
      <c r="E101" t="s">
        <v>385</v>
      </c>
    </row>
    <row r="102" spans="1:5" x14ac:dyDescent="0.15">
      <c r="A102">
        <v>101</v>
      </c>
      <c r="B102" s="277" t="s">
        <v>509</v>
      </c>
      <c r="C102">
        <v>99</v>
      </c>
      <c r="D102" t="s">
        <v>510</v>
      </c>
      <c r="E102" t="s">
        <v>511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7"/>
  <sheetViews>
    <sheetView topLeftCell="A18" workbookViewId="0">
      <selection activeCell="G35" sqref="G35:O38"/>
    </sheetView>
  </sheetViews>
  <sheetFormatPr defaultRowHeight="13.5" x14ac:dyDescent="0.15"/>
  <cols>
    <col min="1" max="1" width="3.375" bestFit="1" customWidth="1"/>
    <col min="2" max="2" width="13.875" customWidth="1"/>
    <col min="3" max="3" width="42" customWidth="1"/>
    <col min="4" max="4" width="4.25" hidden="1" customWidth="1"/>
    <col min="5" max="5" width="4.875" customWidth="1"/>
    <col min="6" max="6" width="13.125" customWidth="1"/>
    <col min="7" max="7" width="9" customWidth="1"/>
    <col min="8" max="10" width="8" customWidth="1"/>
    <col min="11" max="14" width="4.625" customWidth="1"/>
    <col min="15" max="15" width="10.375" customWidth="1"/>
    <col min="16" max="19" width="7.375" customWidth="1"/>
    <col min="20" max="21" width="4.625" customWidth="1"/>
    <col min="22" max="25" width="7.75" hidden="1" customWidth="1"/>
    <col min="26" max="26" width="9" hidden="1" customWidth="1"/>
  </cols>
  <sheetData>
    <row r="1" spans="1:20" ht="14.25" x14ac:dyDescent="0.15">
      <c r="A1" s="73" t="s">
        <v>247</v>
      </c>
    </row>
    <row r="2" spans="1:20" ht="12.75" customHeight="1" x14ac:dyDescent="0.15">
      <c r="B2" s="71"/>
      <c r="C2" s="63"/>
    </row>
    <row r="3" spans="1:20" x14ac:dyDescent="0.15">
      <c r="A3" s="129" t="s">
        <v>69</v>
      </c>
      <c r="B3" s="130" t="s">
        <v>127</v>
      </c>
      <c r="C3" s="130" t="s">
        <v>289</v>
      </c>
      <c r="F3" s="177"/>
      <c r="G3" s="177"/>
      <c r="H3" s="177"/>
      <c r="I3" s="177"/>
      <c r="J3" s="178"/>
      <c r="K3" s="178"/>
      <c r="L3" s="178"/>
      <c r="M3" s="38"/>
      <c r="N3" s="38"/>
      <c r="O3" s="38"/>
      <c r="P3" s="38"/>
      <c r="Q3" s="38"/>
      <c r="R3" s="38"/>
      <c r="S3" s="38"/>
      <c r="T3" s="38"/>
    </row>
    <row r="4" spans="1:20" x14ac:dyDescent="0.15">
      <c r="A4" s="129" t="s">
        <v>70</v>
      </c>
      <c r="B4" s="130" t="s">
        <v>92</v>
      </c>
      <c r="C4" s="130" t="s">
        <v>290</v>
      </c>
      <c r="F4" s="283" t="s">
        <v>527</v>
      </c>
      <c r="G4" s="177"/>
      <c r="H4" s="177"/>
      <c r="I4" s="177"/>
      <c r="J4" s="177"/>
      <c r="K4" s="177"/>
      <c r="L4" s="177"/>
      <c r="N4" s="38"/>
      <c r="O4" s="38"/>
      <c r="P4" s="38"/>
      <c r="Q4" s="38"/>
      <c r="R4" s="38"/>
      <c r="S4" s="38"/>
      <c r="T4" s="38"/>
    </row>
    <row r="5" spans="1:20" ht="13.5" customHeight="1" x14ac:dyDescent="0.15">
      <c r="A5" s="129" t="s">
        <v>73</v>
      </c>
      <c r="B5" s="130" t="s">
        <v>93</v>
      </c>
      <c r="C5" s="130" t="s">
        <v>198</v>
      </c>
      <c r="F5" s="330" t="s">
        <v>526</v>
      </c>
      <c r="G5" s="330"/>
      <c r="H5" s="330"/>
      <c r="I5" s="330"/>
      <c r="J5" s="177"/>
      <c r="K5" s="177"/>
      <c r="L5" s="177"/>
      <c r="N5" s="38"/>
      <c r="O5" s="38"/>
      <c r="P5" s="38"/>
      <c r="Q5" s="38"/>
      <c r="R5" s="38"/>
      <c r="S5" s="38"/>
      <c r="T5" s="38"/>
    </row>
    <row r="6" spans="1:20" x14ac:dyDescent="0.15">
      <c r="A6" s="129" t="s">
        <v>94</v>
      </c>
      <c r="B6" s="130" t="s">
        <v>71</v>
      </c>
      <c r="C6" s="132" t="s">
        <v>512</v>
      </c>
      <c r="F6" s="330"/>
      <c r="G6" s="330"/>
      <c r="H6" s="330"/>
      <c r="I6" s="330"/>
      <c r="J6" s="177"/>
      <c r="K6" s="177"/>
      <c r="L6" s="177"/>
      <c r="N6" s="38"/>
      <c r="O6" s="38"/>
      <c r="P6" s="38"/>
      <c r="Q6" s="38"/>
      <c r="R6" s="38"/>
      <c r="S6" s="38"/>
      <c r="T6" s="38"/>
    </row>
    <row r="7" spans="1:20" x14ac:dyDescent="0.15">
      <c r="A7" s="129" t="s">
        <v>75</v>
      </c>
      <c r="B7" s="130" t="s">
        <v>72</v>
      </c>
      <c r="C7" s="130" t="s">
        <v>513</v>
      </c>
      <c r="F7" s="330"/>
      <c r="G7" s="330"/>
      <c r="H7" s="330"/>
      <c r="I7" s="330"/>
      <c r="J7" s="177"/>
      <c r="K7" s="177"/>
      <c r="L7" s="177"/>
      <c r="N7" s="38"/>
      <c r="O7" s="38"/>
      <c r="P7" s="38"/>
      <c r="Q7" s="38"/>
      <c r="R7" s="38"/>
      <c r="S7" s="38"/>
      <c r="T7" s="38"/>
    </row>
    <row r="8" spans="1:20" x14ac:dyDescent="0.15">
      <c r="A8" s="129" t="s">
        <v>76</v>
      </c>
      <c r="B8" s="130" t="s">
        <v>89</v>
      </c>
      <c r="C8" s="130" t="s">
        <v>77</v>
      </c>
      <c r="F8" s="330"/>
      <c r="G8" s="330"/>
      <c r="H8" s="330"/>
      <c r="I8" s="330"/>
      <c r="J8" s="177"/>
      <c r="K8" s="177"/>
      <c r="L8" s="177"/>
    </row>
    <row r="9" spans="1:20" x14ac:dyDescent="0.15">
      <c r="A9" s="129" t="s">
        <v>78</v>
      </c>
      <c r="B9" s="131" t="s">
        <v>90</v>
      </c>
      <c r="C9" s="130" t="s">
        <v>541</v>
      </c>
      <c r="F9" s="330"/>
      <c r="G9" s="330"/>
      <c r="H9" s="330"/>
      <c r="I9" s="330"/>
      <c r="J9" s="177"/>
      <c r="K9" s="177"/>
      <c r="L9" s="177"/>
    </row>
    <row r="10" spans="1:20" x14ac:dyDescent="0.15">
      <c r="A10" s="129" t="s">
        <v>79</v>
      </c>
      <c r="B10" s="130" t="s">
        <v>91</v>
      </c>
      <c r="C10" s="130" t="s">
        <v>516</v>
      </c>
      <c r="E10" s="129" t="s">
        <v>179</v>
      </c>
      <c r="F10" s="136" t="s">
        <v>158</v>
      </c>
      <c r="G10" s="130" t="s">
        <v>533</v>
      </c>
    </row>
    <row r="11" spans="1:20" x14ac:dyDescent="0.15">
      <c r="A11" s="129" t="s">
        <v>80</v>
      </c>
      <c r="B11" s="130" t="s">
        <v>106</v>
      </c>
      <c r="C11" s="130" t="s">
        <v>517</v>
      </c>
    </row>
    <row r="12" spans="1:20" x14ac:dyDescent="0.15">
      <c r="A12" s="129" t="s">
        <v>81</v>
      </c>
      <c r="B12" s="130" t="s">
        <v>6</v>
      </c>
      <c r="C12" s="130" t="s">
        <v>518</v>
      </c>
      <c r="E12" s="129" t="s">
        <v>180</v>
      </c>
      <c r="F12" s="132" t="s">
        <v>74</v>
      </c>
      <c r="G12" s="130" t="s">
        <v>534</v>
      </c>
      <c r="H12" s="130"/>
      <c r="I12" s="133"/>
      <c r="J12" s="134"/>
      <c r="K12" s="134"/>
      <c r="L12" s="134"/>
      <c r="M12" s="134"/>
      <c r="N12" s="130"/>
      <c r="O12" s="130"/>
      <c r="P12" s="130"/>
    </row>
    <row r="13" spans="1:20" x14ac:dyDescent="0.15">
      <c r="A13" s="129" t="s">
        <v>95</v>
      </c>
      <c r="B13" s="130" t="s">
        <v>7</v>
      </c>
      <c r="C13" s="130" t="s">
        <v>140</v>
      </c>
      <c r="E13" s="135"/>
      <c r="F13" s="130"/>
      <c r="G13" s="130" t="s">
        <v>535</v>
      </c>
      <c r="H13" s="130"/>
      <c r="I13" s="133"/>
      <c r="J13" s="134"/>
      <c r="K13" s="134"/>
      <c r="L13" s="134"/>
      <c r="M13" s="134"/>
      <c r="N13" s="130"/>
      <c r="O13" s="130"/>
      <c r="P13" s="130"/>
    </row>
    <row r="14" spans="1:20" x14ac:dyDescent="0.15">
      <c r="A14" s="129" t="s">
        <v>97</v>
      </c>
      <c r="B14" s="130" t="s">
        <v>9</v>
      </c>
      <c r="C14" s="130" t="s">
        <v>141</v>
      </c>
      <c r="E14" s="129" t="s">
        <v>181</v>
      </c>
      <c r="F14" s="130" t="s">
        <v>99</v>
      </c>
      <c r="G14" s="130"/>
      <c r="H14" s="130"/>
      <c r="I14" s="131"/>
      <c r="J14" s="134"/>
      <c r="K14" s="134"/>
      <c r="L14" s="134"/>
      <c r="M14" s="134"/>
      <c r="N14" s="130"/>
      <c r="O14" s="130"/>
      <c r="P14" s="130"/>
    </row>
    <row r="15" spans="1:20" x14ac:dyDescent="0.15">
      <c r="E15" s="130"/>
      <c r="F15" s="130" t="s">
        <v>213</v>
      </c>
      <c r="G15" s="130"/>
      <c r="H15" s="130"/>
      <c r="I15" s="131"/>
      <c r="J15" s="134"/>
      <c r="K15" s="134"/>
      <c r="L15" s="134"/>
      <c r="M15" s="134"/>
      <c r="N15" s="130"/>
      <c r="O15" s="130"/>
      <c r="P15" s="130"/>
    </row>
    <row r="16" spans="1:20" x14ac:dyDescent="0.15">
      <c r="E16" s="130"/>
      <c r="F16" s="130"/>
      <c r="G16" s="130"/>
      <c r="H16" s="130"/>
      <c r="I16" s="130"/>
      <c r="J16" s="130"/>
      <c r="K16" s="130"/>
      <c r="L16" s="130"/>
      <c r="M16" s="130"/>
      <c r="N16" s="130"/>
      <c r="O16" s="130"/>
      <c r="P16" s="130"/>
    </row>
    <row r="17" spans="1:26" ht="14.25" thickBot="1" x14ac:dyDescent="0.2">
      <c r="A17" s="139"/>
      <c r="B17" s="139"/>
      <c r="C17" s="139"/>
      <c r="D17" s="139"/>
      <c r="E17" s="140"/>
      <c r="F17" s="140"/>
      <c r="G17" s="140"/>
      <c r="H17" s="140"/>
      <c r="I17" s="140"/>
      <c r="J17" s="140"/>
      <c r="K17" s="140"/>
      <c r="L17" s="140"/>
      <c r="M17" s="140"/>
      <c r="N17" s="140"/>
      <c r="O17" s="140"/>
      <c r="P17" s="140"/>
      <c r="Q17" s="139"/>
      <c r="R17" s="139"/>
      <c r="S17" s="139"/>
      <c r="T17" s="139"/>
      <c r="U17" s="139"/>
      <c r="V17" s="139"/>
      <c r="W17" s="139"/>
      <c r="X17" s="139"/>
      <c r="Y17" s="139"/>
      <c r="Z17" s="139"/>
    </row>
    <row r="18" spans="1:26" x14ac:dyDescent="0.15">
      <c r="E18" s="130"/>
      <c r="F18" s="130"/>
      <c r="G18" s="130"/>
      <c r="H18" s="130"/>
      <c r="I18" s="130"/>
      <c r="J18" s="130"/>
      <c r="K18" s="130"/>
      <c r="L18" s="130"/>
      <c r="M18" s="130"/>
      <c r="N18" s="130"/>
      <c r="O18" s="130"/>
      <c r="P18" s="130"/>
    </row>
    <row r="19" spans="1:26" s="71" customFormat="1" ht="14.25" x14ac:dyDescent="0.15">
      <c r="A19" s="72" t="s">
        <v>123</v>
      </c>
      <c r="E19" s="72" t="s">
        <v>183</v>
      </c>
      <c r="F19"/>
      <c r="H19" s="138"/>
    </row>
    <row r="20" spans="1:26" x14ac:dyDescent="0.15">
      <c r="A20" s="26" t="s">
        <v>69</v>
      </c>
      <c r="B20" s="192" t="s">
        <v>127</v>
      </c>
      <c r="C20" s="297"/>
      <c r="E20" s="26" t="s">
        <v>178</v>
      </c>
      <c r="F20" s="17" t="s">
        <v>251</v>
      </c>
      <c r="G20" s="137" t="s">
        <v>170</v>
      </c>
      <c r="H20" s="137" t="s">
        <v>172</v>
      </c>
      <c r="I20" s="137" t="s">
        <v>174</v>
      </c>
      <c r="J20" s="137" t="s">
        <v>176</v>
      </c>
    </row>
    <row r="21" spans="1:26" ht="13.5" customHeight="1" x14ac:dyDescent="0.15">
      <c r="A21" s="26" t="s">
        <v>70</v>
      </c>
      <c r="B21" s="192" t="s">
        <v>92</v>
      </c>
      <c r="C21" s="297"/>
      <c r="F21" s="17" t="s">
        <v>193</v>
      </c>
      <c r="G21" s="303"/>
      <c r="H21" s="303"/>
      <c r="I21" s="303"/>
      <c r="J21" s="303"/>
      <c r="M21" s="17"/>
      <c r="N21" s="17"/>
    </row>
    <row r="22" spans="1:26" x14ac:dyDescent="0.15">
      <c r="A22" s="26" t="s">
        <v>73</v>
      </c>
      <c r="B22" s="191" t="s">
        <v>93</v>
      </c>
      <c r="C22" s="297"/>
      <c r="F22" s="26"/>
      <c r="G22" s="17"/>
      <c r="H22" s="17"/>
      <c r="I22" s="17"/>
      <c r="J22" s="17"/>
      <c r="M22" s="1"/>
      <c r="N22" s="1"/>
      <c r="O22" s="17"/>
      <c r="P22" s="17"/>
      <c r="Q22" s="17"/>
      <c r="R22" s="17"/>
    </row>
    <row r="23" spans="1:26" ht="14.25" x14ac:dyDescent="0.15">
      <c r="A23" s="26" t="s">
        <v>94</v>
      </c>
      <c r="B23" s="193" t="s">
        <v>18</v>
      </c>
      <c r="C23" s="297"/>
      <c r="E23" s="72" t="s">
        <v>114</v>
      </c>
      <c r="F23" s="71"/>
      <c r="G23" s="71"/>
      <c r="O23" s="1"/>
      <c r="P23" s="1"/>
      <c r="Q23" s="1"/>
      <c r="R23" s="1"/>
    </row>
    <row r="24" spans="1:26" x14ac:dyDescent="0.15">
      <c r="A24" s="26" t="s">
        <v>75</v>
      </c>
      <c r="B24" s="193" t="s">
        <v>88</v>
      </c>
      <c r="C24" s="298"/>
      <c r="D24" s="109" t="s">
        <v>196</v>
      </c>
      <c r="E24" s="26" t="s">
        <v>197</v>
      </c>
      <c r="F24" s="9" t="s">
        <v>107</v>
      </c>
      <c r="G24" s="57" t="s">
        <v>115</v>
      </c>
      <c r="I24" s="109"/>
      <c r="J24" s="109"/>
    </row>
    <row r="25" spans="1:26" x14ac:dyDescent="0.15">
      <c r="A25" s="26" t="s">
        <v>76</v>
      </c>
      <c r="B25" s="192" t="s">
        <v>89</v>
      </c>
      <c r="C25" s="65"/>
      <c r="D25" s="109">
        <f>IF(G25="当",1,IF(G25="外",2,3))</f>
        <v>3</v>
      </c>
      <c r="F25" s="65"/>
      <c r="G25" s="299"/>
      <c r="I25" s="109"/>
      <c r="J25" s="109"/>
    </row>
    <row r="26" spans="1:26" ht="13.5" customHeight="1" x14ac:dyDescent="0.15">
      <c r="A26" s="26" t="s">
        <v>78</v>
      </c>
      <c r="B26" s="191" t="s">
        <v>90</v>
      </c>
      <c r="C26" s="65"/>
      <c r="D26" s="109">
        <f>IF(G26="当",1,IF(G26="外",2,3))</f>
        <v>3</v>
      </c>
      <c r="F26" s="65"/>
      <c r="G26" s="299"/>
      <c r="I26" s="109"/>
      <c r="J26" s="109"/>
    </row>
    <row r="27" spans="1:26" x14ac:dyDescent="0.15">
      <c r="A27" s="26" t="s">
        <v>79</v>
      </c>
      <c r="B27" s="192" t="s">
        <v>91</v>
      </c>
      <c r="C27" s="65"/>
      <c r="D27" s="109">
        <f>IF(G27="当",1,IF(G27="外",2,3))</f>
        <v>3</v>
      </c>
      <c r="F27" s="65"/>
      <c r="G27" s="299"/>
      <c r="I27" s="109"/>
      <c r="J27" s="109"/>
    </row>
    <row r="28" spans="1:26" x14ac:dyDescent="0.15">
      <c r="A28" s="26" t="s">
        <v>80</v>
      </c>
      <c r="B28" s="192" t="s">
        <v>106</v>
      </c>
      <c r="C28" s="66"/>
      <c r="D28" s="109">
        <f>IF(G28="当",1,IF(G28="外",2,3))</f>
        <v>3</v>
      </c>
      <c r="F28" s="65"/>
      <c r="G28" s="299"/>
      <c r="I28" s="130"/>
      <c r="J28" s="130"/>
    </row>
    <row r="29" spans="1:26" x14ac:dyDescent="0.15">
      <c r="A29" s="26" t="s">
        <v>81</v>
      </c>
      <c r="B29" s="192" t="s">
        <v>6</v>
      </c>
      <c r="C29" s="65"/>
      <c r="D29" s="1">
        <v>1</v>
      </c>
      <c r="E29" s="17"/>
      <c r="F29" s="17"/>
      <c r="G29" s="109"/>
      <c r="H29" s="17"/>
      <c r="I29" s="1"/>
      <c r="J29" s="17"/>
      <c r="K29" s="17"/>
      <c r="L29" s="109"/>
      <c r="M29" s="17"/>
      <c r="N29" s="1"/>
      <c r="O29" s="17"/>
      <c r="P29" s="17"/>
      <c r="Q29" s="109"/>
      <c r="R29" s="17"/>
      <c r="S29" s="1"/>
      <c r="T29" s="17"/>
      <c r="U29" s="17"/>
      <c r="V29" s="109"/>
      <c r="W29" s="17"/>
      <c r="X29" s="1"/>
      <c r="Y29" s="17"/>
      <c r="Z29" s="17"/>
    </row>
    <row r="30" spans="1:26" x14ac:dyDescent="0.15">
      <c r="A30" s="26" t="s">
        <v>95</v>
      </c>
      <c r="B30" s="192" t="s">
        <v>7</v>
      </c>
      <c r="C30" s="65"/>
      <c r="D30" s="41"/>
      <c r="E30" s="26" t="s">
        <v>156</v>
      </c>
      <c r="F30" t="s">
        <v>99</v>
      </c>
      <c r="P30" s="17" t="s">
        <v>170</v>
      </c>
      <c r="Q30" s="17" t="s">
        <v>171</v>
      </c>
      <c r="R30" s="17" t="s">
        <v>173</v>
      </c>
      <c r="S30" s="17" t="s">
        <v>175</v>
      </c>
    </row>
    <row r="31" spans="1:26" x14ac:dyDescent="0.15">
      <c r="A31" s="26" t="s">
        <v>143</v>
      </c>
      <c r="B31" s="192" t="s">
        <v>9</v>
      </c>
      <c r="C31" s="65"/>
      <c r="D31" s="39"/>
      <c r="F31" s="354" t="s">
        <v>96</v>
      </c>
      <c r="G31" s="356" t="s">
        <v>100</v>
      </c>
      <c r="H31" s="357"/>
      <c r="I31" s="356" t="s">
        <v>101</v>
      </c>
      <c r="J31" s="357"/>
      <c r="K31" s="358" t="s">
        <v>47</v>
      </c>
      <c r="L31" s="360" t="s">
        <v>102</v>
      </c>
      <c r="M31" s="361"/>
      <c r="N31" s="362"/>
      <c r="O31" s="363" t="s">
        <v>38</v>
      </c>
      <c r="P31" s="365" t="s">
        <v>536</v>
      </c>
      <c r="Q31" s="366"/>
      <c r="R31" s="366"/>
      <c r="S31" s="366"/>
      <c r="T31" s="367"/>
      <c r="V31" t="s">
        <v>170</v>
      </c>
      <c r="W31" t="s">
        <v>171</v>
      </c>
      <c r="X31" t="s">
        <v>173</v>
      </c>
      <c r="Y31" t="s">
        <v>175</v>
      </c>
      <c r="Z31" t="s">
        <v>177</v>
      </c>
    </row>
    <row r="32" spans="1:26" x14ac:dyDescent="0.15">
      <c r="C32" s="81"/>
      <c r="D32" t="s">
        <v>135</v>
      </c>
      <c r="F32" s="355"/>
      <c r="G32" s="42" t="s">
        <v>108</v>
      </c>
      <c r="H32" s="42" t="s">
        <v>109</v>
      </c>
      <c r="I32" s="62" t="s">
        <v>110</v>
      </c>
      <c r="J32" s="42" t="s">
        <v>111</v>
      </c>
      <c r="K32" s="359"/>
      <c r="L32" s="42" t="s">
        <v>103</v>
      </c>
      <c r="M32" s="42" t="s">
        <v>104</v>
      </c>
      <c r="N32" s="42" t="s">
        <v>105</v>
      </c>
      <c r="O32" s="364"/>
      <c r="P32" s="141">
        <f>G21</f>
        <v>0</v>
      </c>
      <c r="Q32" s="141">
        <f>H21</f>
        <v>0</v>
      </c>
      <c r="R32" s="141">
        <f>I21</f>
        <v>0</v>
      </c>
      <c r="S32" s="141">
        <f>J21</f>
        <v>0</v>
      </c>
      <c r="T32" s="40" t="s">
        <v>14</v>
      </c>
      <c r="V32" t="str">
        <f t="shared" ref="V32:W32" si="0">IF(P32=0,"",P32&amp;"P")</f>
        <v/>
      </c>
      <c r="W32" t="str">
        <f t="shared" si="0"/>
        <v/>
      </c>
      <c r="X32" t="str">
        <f>IF(R32=0,"",R32&amp;"P")</f>
        <v/>
      </c>
      <c r="Y32" t="str">
        <f t="shared" ref="Y32" si="1">IF(S32=0,"",S32&amp;"P")</f>
        <v/>
      </c>
      <c r="Z32" t="s">
        <v>163</v>
      </c>
    </row>
    <row r="33" spans="4:27" x14ac:dyDescent="0.15">
      <c r="D33" t="s">
        <v>219</v>
      </c>
      <c r="F33" s="348" t="s">
        <v>116</v>
      </c>
      <c r="G33" s="59" t="s">
        <v>59</v>
      </c>
      <c r="H33" s="59" t="s">
        <v>117</v>
      </c>
      <c r="I33" s="74" t="s">
        <v>119</v>
      </c>
      <c r="J33" s="74" t="s">
        <v>120</v>
      </c>
      <c r="K33" s="58">
        <v>3</v>
      </c>
      <c r="L33" s="58">
        <v>5</v>
      </c>
      <c r="M33" s="58">
        <v>11</v>
      </c>
      <c r="N33" s="58">
        <v>10</v>
      </c>
      <c r="O33" s="58">
        <v>15249012</v>
      </c>
      <c r="P33" s="185" t="s">
        <v>161</v>
      </c>
      <c r="Q33" s="185" t="s">
        <v>160</v>
      </c>
      <c r="R33" s="186" t="s">
        <v>161</v>
      </c>
      <c r="S33" s="187"/>
      <c r="T33" s="350">
        <f ca="1">Z33</f>
        <v>0</v>
      </c>
      <c r="V33" s="58" t="str">
        <f ca="1">IF(P33="","",IFERROR(VLOOKUP(P33,INDIRECT(V$32),2+読んでね!$F$13,FALSE),""))</f>
        <v/>
      </c>
      <c r="W33" s="58" t="str">
        <f ca="1">IF(Q33="","",IFERROR(VLOOKUP(Q33,INDIRECT(W$32),2+読んでね!$F$13,FALSE),""))</f>
        <v/>
      </c>
      <c r="X33" s="58" t="str">
        <f ca="1">IF(R33="","",IFERROR(VLOOKUP(R33,INDIRECT(X$32),2+読んでね!$F$13,FALSE),""))</f>
        <v/>
      </c>
      <c r="Y33" s="58" t="str">
        <f ca="1">IF(S33="","",IFERROR(VLOOKUP(S33,INDIRECT(Y$32),2+読んでね!$F$13,FALSE),""))</f>
        <v/>
      </c>
      <c r="Z33" s="341">
        <f ca="1">IF(G33="","",SUM(V33:Y34))</f>
        <v>0</v>
      </c>
    </row>
    <row r="34" spans="4:27" x14ac:dyDescent="0.15">
      <c r="D34">
        <f>COUNTA(ﾀﾞﾌﾞﾙｽ入力!G35:G66)/2</f>
        <v>0</v>
      </c>
      <c r="F34" s="349"/>
      <c r="G34" s="61" t="s">
        <v>29</v>
      </c>
      <c r="H34" s="61" t="s">
        <v>118</v>
      </c>
      <c r="I34" s="75" t="s">
        <v>121</v>
      </c>
      <c r="J34" s="75" t="s">
        <v>122</v>
      </c>
      <c r="K34" s="60">
        <v>1</v>
      </c>
      <c r="L34" s="60">
        <v>7</v>
      </c>
      <c r="M34" s="60">
        <v>6</v>
      </c>
      <c r="N34" s="60">
        <v>11</v>
      </c>
      <c r="O34" s="60" t="s">
        <v>112</v>
      </c>
      <c r="P34" s="188" t="s">
        <v>160</v>
      </c>
      <c r="Q34" s="188" t="s">
        <v>260</v>
      </c>
      <c r="R34" s="189" t="s">
        <v>162</v>
      </c>
      <c r="S34" s="190"/>
      <c r="T34" s="351"/>
      <c r="V34" s="224" t="str">
        <f ca="1">IF(P34="","",IFERROR(VLOOKUP(P34,INDIRECT(V$32),2+読んでね!$F$13,FALSE),""))</f>
        <v/>
      </c>
      <c r="W34" s="224" t="str">
        <f ca="1">IF(Q34="","",IFERROR(VLOOKUP(Q34,INDIRECT(W$32),2+読んでね!$F$13,FALSE),""))</f>
        <v/>
      </c>
      <c r="X34" s="224" t="str">
        <f ca="1">IF(R34="","",IFERROR(VLOOKUP(R34,INDIRECT(X$32),2+読んでね!$F$13,FALSE),""))</f>
        <v/>
      </c>
      <c r="Y34" s="224" t="str">
        <f ca="1">IF(S34="","",IFERROR(VLOOKUP(S34,INDIRECT(Y$32),2+読んでね!$F$13,FALSE),""))</f>
        <v/>
      </c>
      <c r="Z34" s="342"/>
    </row>
    <row r="35" spans="4:27" x14ac:dyDescent="0.15">
      <c r="D35">
        <v>11</v>
      </c>
      <c r="F35" s="344">
        <v>1</v>
      </c>
      <c r="G35" s="67"/>
      <c r="H35" s="67"/>
      <c r="I35" s="76"/>
      <c r="J35" s="76"/>
      <c r="K35" s="68"/>
      <c r="L35" s="68"/>
      <c r="M35" s="68"/>
      <c r="N35" s="68"/>
      <c r="O35" s="68"/>
      <c r="P35" s="304"/>
      <c r="Q35" s="304"/>
      <c r="R35" s="305"/>
      <c r="S35" s="306"/>
      <c r="T35" s="352" t="str">
        <f t="shared" ref="T35" si="2">Z35</f>
        <v/>
      </c>
      <c r="V35" s="17" t="str">
        <f ca="1">IF(P35="","",IFERROR(VLOOKUP(P35,INDIRECT(V$32),2+読んでね!$F$13,FALSE),""))</f>
        <v/>
      </c>
      <c r="W35" s="17" t="str">
        <f ca="1">IF(Q35="","",IFERROR(VLOOKUP(Q35,INDIRECT(W$32),2+読んでね!$F$13,FALSE),""))</f>
        <v/>
      </c>
      <c r="X35" s="17" t="str">
        <f ca="1">IF(R35="","",IFERROR(VLOOKUP(R35,INDIRECT(X$32),2+読んでね!$F$13,FALSE),""))</f>
        <v/>
      </c>
      <c r="Y35" s="17" t="str">
        <f ca="1">IF(S35="","",IFERROR(VLOOKUP(S35,INDIRECT(Y$32),2+読んでね!$F$13,FALSE),""))</f>
        <v/>
      </c>
      <c r="Z35" s="343" t="str">
        <f>IF(G35="","",SUM(V35:Y36))</f>
        <v/>
      </c>
      <c r="AA35" s="17"/>
    </row>
    <row r="36" spans="4:27" x14ac:dyDescent="0.15">
      <c r="D36">
        <v>12</v>
      </c>
      <c r="F36" s="345"/>
      <c r="G36" s="69"/>
      <c r="H36" s="69"/>
      <c r="I36" s="77"/>
      <c r="J36" s="77"/>
      <c r="K36" s="70"/>
      <c r="L36" s="70"/>
      <c r="M36" s="70"/>
      <c r="N36" s="70"/>
      <c r="O36" s="70"/>
      <c r="P36" s="307"/>
      <c r="Q36" s="307"/>
      <c r="R36" s="308"/>
      <c r="S36" s="309"/>
      <c r="T36" s="353"/>
      <c r="V36" s="17" t="str">
        <f ca="1">IF(P36="","",IFERROR(VLOOKUP(P36,INDIRECT(V$32),2+読んでね!$F$13,FALSE),""))</f>
        <v/>
      </c>
      <c r="W36" s="17" t="str">
        <f ca="1">IF(Q36="","",IFERROR(VLOOKUP(Q36,INDIRECT(W$32),2+読んでね!$F$13,FALSE),""))</f>
        <v/>
      </c>
      <c r="X36" s="17" t="str">
        <f ca="1">IF(R36="","",IFERROR(VLOOKUP(R36,INDIRECT(X$32),2+読んでね!$F$13,FALSE),""))</f>
        <v/>
      </c>
      <c r="Y36" s="17" t="str">
        <f ca="1">IF(S36="","",IFERROR(VLOOKUP(S36,INDIRECT(Y$32),2+読んでね!$F$13,FALSE),""))</f>
        <v/>
      </c>
      <c r="Z36" s="343"/>
    </row>
    <row r="37" spans="4:27" x14ac:dyDescent="0.15">
      <c r="D37">
        <v>21</v>
      </c>
      <c r="F37" s="344">
        <v>2</v>
      </c>
      <c r="G37" s="67"/>
      <c r="H37" s="67"/>
      <c r="I37" s="76"/>
      <c r="J37" s="76"/>
      <c r="K37" s="68"/>
      <c r="L37" s="68"/>
      <c r="M37" s="68"/>
      <c r="N37" s="68"/>
      <c r="O37" s="68"/>
      <c r="P37" s="304"/>
      <c r="Q37" s="304"/>
      <c r="R37" s="305"/>
      <c r="S37" s="306"/>
      <c r="T37" s="346" t="str">
        <f t="shared" ref="T37" si="3">Z37</f>
        <v/>
      </c>
      <c r="V37" s="17" t="str">
        <f ca="1">IF(P37="","",IFERROR(VLOOKUP(P37,INDIRECT(V$32),2+読んでね!$F$13,FALSE),""))</f>
        <v/>
      </c>
      <c r="W37" s="17" t="str">
        <f ca="1">IF(Q37="","",IFERROR(VLOOKUP(Q37,INDIRECT(W$32),2+読んでね!$F$13,FALSE),""))</f>
        <v/>
      </c>
      <c r="X37" s="17" t="str">
        <f ca="1">IF(R37="","",IFERROR(VLOOKUP(R37,INDIRECT(X$32),2+読んでね!$F$13,FALSE),""))</f>
        <v/>
      </c>
      <c r="Y37" s="17" t="str">
        <f ca="1">IF(S37="","",IFERROR(VLOOKUP(S37,INDIRECT(Y$32),2+読んでね!$F$13,FALSE),""))</f>
        <v/>
      </c>
      <c r="Z37" s="343" t="str">
        <f>IF(G37="","",SUM(V37:Y38))</f>
        <v/>
      </c>
    </row>
    <row r="38" spans="4:27" x14ac:dyDescent="0.15">
      <c r="D38">
        <v>22</v>
      </c>
      <c r="F38" s="345"/>
      <c r="G38" s="69"/>
      <c r="H38" s="69"/>
      <c r="I38" s="77"/>
      <c r="J38" s="77"/>
      <c r="K38" s="70"/>
      <c r="L38" s="70"/>
      <c r="M38" s="70"/>
      <c r="N38" s="70"/>
      <c r="O38" s="70"/>
      <c r="P38" s="307"/>
      <c r="Q38" s="307"/>
      <c r="R38" s="308"/>
      <c r="S38" s="309"/>
      <c r="T38" s="347"/>
      <c r="V38" s="17" t="str">
        <f ca="1">IF(P38="","",IFERROR(VLOOKUP(P38,INDIRECT(V$32),2+読んでね!$F$13,FALSE),""))</f>
        <v/>
      </c>
      <c r="W38" s="17" t="str">
        <f ca="1">IF(Q38="","",IFERROR(VLOOKUP(Q38,INDIRECT(W$32),2+読んでね!$F$13,FALSE),""))</f>
        <v/>
      </c>
      <c r="X38" s="17" t="str">
        <f ca="1">IF(R38="","",IFERROR(VLOOKUP(R38,INDIRECT(X$32),2+読んでね!$F$13,FALSE),""))</f>
        <v/>
      </c>
      <c r="Y38" s="17" t="str">
        <f ca="1">IF(S38="","",IFERROR(VLOOKUP(S38,INDIRECT(Y$32),2+読んでね!$F$13,FALSE),""))</f>
        <v/>
      </c>
      <c r="Z38" s="343"/>
    </row>
    <row r="39" spans="4:27" x14ac:dyDescent="0.15">
      <c r="D39">
        <v>31</v>
      </c>
      <c r="F39" s="344">
        <v>3</v>
      </c>
      <c r="G39" s="67"/>
      <c r="H39" s="67"/>
      <c r="I39" s="76"/>
      <c r="J39" s="76"/>
      <c r="K39" s="68"/>
      <c r="L39" s="68"/>
      <c r="M39" s="68"/>
      <c r="N39" s="68"/>
      <c r="O39" s="68"/>
      <c r="P39" s="304"/>
      <c r="Q39" s="304"/>
      <c r="R39" s="305"/>
      <c r="S39" s="306"/>
      <c r="T39" s="346" t="str">
        <f t="shared" ref="T39" si="4">Z39</f>
        <v/>
      </c>
      <c r="V39" s="17" t="str">
        <f ca="1">IF(P39="","",IFERROR(VLOOKUP(P39,INDIRECT(V$32),2+読んでね!$F$13,FALSE),""))</f>
        <v/>
      </c>
      <c r="W39" s="17" t="str">
        <f ca="1">IF(Q39="","",IFERROR(VLOOKUP(Q39,INDIRECT(W$32),2+読んでね!$F$13,FALSE),""))</f>
        <v/>
      </c>
      <c r="X39" s="17" t="str">
        <f ca="1">IF(R39="","",IFERROR(VLOOKUP(R39,INDIRECT(X$32),2+読んでね!$F$13,FALSE),""))</f>
        <v/>
      </c>
      <c r="Y39" s="17" t="str">
        <f ca="1">IF(S39="","",IFERROR(VLOOKUP(S39,INDIRECT(Y$32),2+読んでね!$F$13,FALSE),""))</f>
        <v/>
      </c>
      <c r="Z39" s="343" t="str">
        <f>IF(G39="","",SUM(V39:Y40))</f>
        <v/>
      </c>
    </row>
    <row r="40" spans="4:27" x14ac:dyDescent="0.15">
      <c r="D40">
        <v>32</v>
      </c>
      <c r="F40" s="345"/>
      <c r="G40" s="69"/>
      <c r="H40" s="69"/>
      <c r="I40" s="77"/>
      <c r="J40" s="77"/>
      <c r="K40" s="70"/>
      <c r="L40" s="70"/>
      <c r="M40" s="70"/>
      <c r="N40" s="70"/>
      <c r="O40" s="70"/>
      <c r="P40" s="307"/>
      <c r="Q40" s="307"/>
      <c r="R40" s="308"/>
      <c r="S40" s="309"/>
      <c r="T40" s="347"/>
      <c r="V40" s="17" t="str">
        <f ca="1">IF(P40="","",IFERROR(VLOOKUP(P40,INDIRECT(V$32),2+読んでね!$F$13,FALSE),""))</f>
        <v/>
      </c>
      <c r="W40" s="17" t="str">
        <f ca="1">IF(Q40="","",IFERROR(VLOOKUP(Q40,INDIRECT(W$32),2+読んでね!$F$13,FALSE),""))</f>
        <v/>
      </c>
      <c r="X40" s="17" t="str">
        <f ca="1">IF(R40="","",IFERROR(VLOOKUP(R40,INDIRECT(X$32),2+読んでね!$F$13,FALSE),""))</f>
        <v/>
      </c>
      <c r="Y40" s="17" t="str">
        <f ca="1">IF(S40="","",IFERROR(VLOOKUP(S40,INDIRECT(Y$32),2+読んでね!$F$13,FALSE),""))</f>
        <v/>
      </c>
      <c r="Z40" s="343"/>
    </row>
    <row r="41" spans="4:27" x14ac:dyDescent="0.15">
      <c r="D41">
        <f>F41*10+1</f>
        <v>41</v>
      </c>
      <c r="F41" s="344">
        <v>4</v>
      </c>
      <c r="G41" s="67"/>
      <c r="H41" s="67"/>
      <c r="I41" s="76"/>
      <c r="J41" s="76"/>
      <c r="K41" s="68"/>
      <c r="L41" s="68"/>
      <c r="M41" s="68"/>
      <c r="N41" s="68"/>
      <c r="O41" s="68"/>
      <c r="P41" s="304"/>
      <c r="Q41" s="304"/>
      <c r="R41" s="305"/>
      <c r="S41" s="306"/>
      <c r="T41" s="346" t="str">
        <f t="shared" ref="T41:T43" si="5">Z41</f>
        <v/>
      </c>
      <c r="V41" s="17" t="str">
        <f ca="1">IF(P41="","",IFERROR(VLOOKUP(P41,INDIRECT(V$32),2+読んでね!$F$13,FALSE),""))</f>
        <v/>
      </c>
      <c r="W41" s="17" t="str">
        <f ca="1">IF(Q41="","",IFERROR(VLOOKUP(Q41,INDIRECT(W$32),2+読んでね!$F$13,FALSE),""))</f>
        <v/>
      </c>
      <c r="X41" s="17" t="str">
        <f ca="1">IF(R41="","",IFERROR(VLOOKUP(R41,INDIRECT(X$32),2+読んでね!$F$13,FALSE),""))</f>
        <v/>
      </c>
      <c r="Y41" s="17" t="str">
        <f ca="1">IF(S41="","",IFERROR(VLOOKUP(S41,INDIRECT(Y$32),2+読んでね!$F$13,FALSE),""))</f>
        <v/>
      </c>
      <c r="Z41" s="343" t="str">
        <f>IF(G41="","",SUM(V41:Y42))</f>
        <v/>
      </c>
    </row>
    <row r="42" spans="4:27" x14ac:dyDescent="0.15">
      <c r="D42">
        <f>F41*10+2</f>
        <v>42</v>
      </c>
      <c r="F42" s="345"/>
      <c r="G42" s="69"/>
      <c r="H42" s="69"/>
      <c r="I42" s="77"/>
      <c r="J42" s="77"/>
      <c r="K42" s="70"/>
      <c r="L42" s="70"/>
      <c r="M42" s="70"/>
      <c r="N42" s="70"/>
      <c r="O42" s="70"/>
      <c r="P42" s="307"/>
      <c r="Q42" s="307"/>
      <c r="R42" s="308"/>
      <c r="S42" s="309"/>
      <c r="T42" s="347"/>
      <c r="V42" s="17" t="str">
        <f ca="1">IF(P42="","",IFERROR(VLOOKUP(P42,INDIRECT(V$32),2+読んでね!$F$13,FALSE),""))</f>
        <v/>
      </c>
      <c r="W42" s="17" t="str">
        <f ca="1">IF(Q42="","",IFERROR(VLOOKUP(Q42,INDIRECT(W$32),2+読んでね!$F$13,FALSE),""))</f>
        <v/>
      </c>
      <c r="X42" s="17" t="str">
        <f ca="1">IF(R42="","",IFERROR(VLOOKUP(R42,INDIRECT(X$32),2+読んでね!$F$13,FALSE),""))</f>
        <v/>
      </c>
      <c r="Y42" s="17" t="str">
        <f ca="1">IF(S42="","",IFERROR(VLOOKUP(S42,INDIRECT(Y$32),2+読んでね!$F$13,FALSE),""))</f>
        <v/>
      </c>
      <c r="Z42" s="343"/>
    </row>
    <row r="43" spans="4:27" x14ac:dyDescent="0.15">
      <c r="D43">
        <f>F43*10+1</f>
        <v>51</v>
      </c>
      <c r="F43" s="344">
        <v>5</v>
      </c>
      <c r="G43" s="67"/>
      <c r="H43" s="67"/>
      <c r="I43" s="76"/>
      <c r="J43" s="76"/>
      <c r="K43" s="68"/>
      <c r="L43" s="68"/>
      <c r="M43" s="68"/>
      <c r="N43" s="68"/>
      <c r="O43" s="68"/>
      <c r="P43" s="304"/>
      <c r="Q43" s="304"/>
      <c r="R43" s="305"/>
      <c r="S43" s="306"/>
      <c r="T43" s="346" t="str">
        <f t="shared" si="5"/>
        <v/>
      </c>
      <c r="V43" s="17" t="str">
        <f ca="1">IF(P43="","",IFERROR(VLOOKUP(P43,INDIRECT(V$32),2+読んでね!$F$13,FALSE),""))</f>
        <v/>
      </c>
      <c r="W43" s="17" t="str">
        <f ca="1">IF(Q43="","",IFERROR(VLOOKUP(Q43,INDIRECT(W$32),2+読んでね!$F$13,FALSE),""))</f>
        <v/>
      </c>
      <c r="X43" s="17" t="str">
        <f ca="1">IF(R43="","",IFERROR(VLOOKUP(R43,INDIRECT(X$32),2+読んでね!$F$13,FALSE),""))</f>
        <v/>
      </c>
      <c r="Y43" s="17" t="str">
        <f ca="1">IF(S43="","",IFERROR(VLOOKUP(S43,INDIRECT(Y$32),2+読んでね!$F$13,FALSE),""))</f>
        <v/>
      </c>
      <c r="Z43" s="343" t="str">
        <f>IF(G43="","",SUM(V43:Y44))</f>
        <v/>
      </c>
    </row>
    <row r="44" spans="4:27" x14ac:dyDescent="0.15">
      <c r="D44">
        <f>F43*10+2</f>
        <v>52</v>
      </c>
      <c r="F44" s="345"/>
      <c r="G44" s="69"/>
      <c r="H44" s="69"/>
      <c r="I44" s="77"/>
      <c r="J44" s="77"/>
      <c r="K44" s="70"/>
      <c r="L44" s="70"/>
      <c r="M44" s="70"/>
      <c r="N44" s="70"/>
      <c r="O44" s="70"/>
      <c r="P44" s="307"/>
      <c r="Q44" s="307"/>
      <c r="R44" s="308"/>
      <c r="S44" s="309"/>
      <c r="T44" s="347"/>
      <c r="V44" s="17" t="str">
        <f ca="1">IF(P44="","",IFERROR(VLOOKUP(P44,INDIRECT(V$32),2+読んでね!$F$13,FALSE),""))</f>
        <v/>
      </c>
      <c r="W44" s="17" t="str">
        <f ca="1">IF(Q44="","",IFERROR(VLOOKUP(Q44,INDIRECT(W$32),2+読んでね!$F$13,FALSE),""))</f>
        <v/>
      </c>
      <c r="X44" s="17" t="str">
        <f ca="1">IF(R44="","",IFERROR(VLOOKUP(R44,INDIRECT(X$32),2+読んでね!$F$13,FALSE),""))</f>
        <v/>
      </c>
      <c r="Y44" s="17" t="str">
        <f ca="1">IF(S44="","",IFERROR(VLOOKUP(S44,INDIRECT(Y$32),2+読んでね!$F$13,FALSE),""))</f>
        <v/>
      </c>
      <c r="Z44" s="343"/>
    </row>
    <row r="45" spans="4:27" x14ac:dyDescent="0.15">
      <c r="D45">
        <f>F45*10+1</f>
        <v>61</v>
      </c>
      <c r="F45" s="344">
        <v>6</v>
      </c>
      <c r="G45" s="67"/>
      <c r="H45" s="67"/>
      <c r="I45" s="76"/>
      <c r="J45" s="76"/>
      <c r="K45" s="68"/>
      <c r="L45" s="68"/>
      <c r="M45" s="68"/>
      <c r="N45" s="68"/>
      <c r="O45" s="68"/>
      <c r="P45" s="304"/>
      <c r="Q45" s="304"/>
      <c r="R45" s="305"/>
      <c r="S45" s="306"/>
      <c r="T45" s="346" t="str">
        <f t="shared" ref="T45" si="6">Z45</f>
        <v/>
      </c>
      <c r="V45" s="17" t="str">
        <f ca="1">IF(P45="","",IFERROR(VLOOKUP(P45,INDIRECT(V$32),2+読んでね!$F$13,FALSE),""))</f>
        <v/>
      </c>
      <c r="W45" s="17" t="str">
        <f ca="1">IF(Q45="","",IFERROR(VLOOKUP(Q45,INDIRECT(W$32),2+読んでね!$F$13,FALSE),""))</f>
        <v/>
      </c>
      <c r="X45" s="17" t="str">
        <f ca="1">IF(R45="","",IFERROR(VLOOKUP(R45,INDIRECT(X$32),2+読んでね!$F$13,FALSE),""))</f>
        <v/>
      </c>
      <c r="Y45" s="17" t="str">
        <f ca="1">IF(S45="","",IFERROR(VLOOKUP(S45,INDIRECT(Y$32),2+読んでね!$F$13,FALSE),""))</f>
        <v/>
      </c>
      <c r="Z45" s="343" t="str">
        <f>IF(G45="","",SUM(V45:Y46))</f>
        <v/>
      </c>
    </row>
    <row r="46" spans="4:27" x14ac:dyDescent="0.15">
      <c r="D46">
        <f>F45*10+2</f>
        <v>62</v>
      </c>
      <c r="F46" s="345"/>
      <c r="G46" s="69"/>
      <c r="H46" s="69"/>
      <c r="I46" s="77"/>
      <c r="J46" s="77"/>
      <c r="K46" s="70"/>
      <c r="L46" s="70"/>
      <c r="M46" s="70"/>
      <c r="N46" s="70"/>
      <c r="O46" s="70"/>
      <c r="P46" s="307"/>
      <c r="Q46" s="307"/>
      <c r="R46" s="308"/>
      <c r="S46" s="309"/>
      <c r="T46" s="347"/>
      <c r="V46" s="17" t="str">
        <f ca="1">IF(P46="","",IFERROR(VLOOKUP(P46,INDIRECT(V$32),2+読んでね!$F$13,FALSE),""))</f>
        <v/>
      </c>
      <c r="W46" s="17" t="str">
        <f ca="1">IF(Q46="","",IFERROR(VLOOKUP(Q46,INDIRECT(W$32),2+読んでね!$F$13,FALSE),""))</f>
        <v/>
      </c>
      <c r="X46" s="17" t="str">
        <f ca="1">IF(R46="","",IFERROR(VLOOKUP(R46,INDIRECT(X$32),2+読んでね!$F$13,FALSE),""))</f>
        <v/>
      </c>
      <c r="Y46" s="17" t="str">
        <f ca="1">IF(S46="","",IFERROR(VLOOKUP(S46,INDIRECT(Y$32),2+読んでね!$F$13,FALSE),""))</f>
        <v/>
      </c>
      <c r="Z46" s="343"/>
    </row>
    <row r="47" spans="4:27" x14ac:dyDescent="0.15">
      <c r="D47">
        <f>F47*10+1</f>
        <v>71</v>
      </c>
      <c r="F47" s="344">
        <v>7</v>
      </c>
      <c r="G47" s="67"/>
      <c r="H47" s="67"/>
      <c r="I47" s="76"/>
      <c r="J47" s="76"/>
      <c r="K47" s="68"/>
      <c r="L47" s="68"/>
      <c r="M47" s="68"/>
      <c r="N47" s="68"/>
      <c r="O47" s="68"/>
      <c r="P47" s="304"/>
      <c r="Q47" s="304"/>
      <c r="R47" s="305"/>
      <c r="S47" s="306"/>
      <c r="T47" s="346" t="str">
        <f t="shared" ref="T47" si="7">Z47</f>
        <v/>
      </c>
      <c r="V47" s="17" t="str">
        <f ca="1">IF(P47="","",IFERROR(VLOOKUP(P47,INDIRECT(V$32),2+読んでね!$F$13,FALSE),""))</f>
        <v/>
      </c>
      <c r="W47" s="17" t="str">
        <f ca="1">IF(Q47="","",IFERROR(VLOOKUP(Q47,INDIRECT(W$32),2+読んでね!$F$13,FALSE),""))</f>
        <v/>
      </c>
      <c r="X47" s="17" t="str">
        <f ca="1">IF(R47="","",IFERROR(VLOOKUP(R47,INDIRECT(X$32),2+読んでね!$F$13,FALSE),""))</f>
        <v/>
      </c>
      <c r="Y47" s="17" t="str">
        <f ca="1">IF(S47="","",IFERROR(VLOOKUP(S47,INDIRECT(Y$32),2+読んでね!$F$13,FALSE),""))</f>
        <v/>
      </c>
      <c r="Z47" s="343" t="str">
        <f>IF(G47="","",SUM(V47:Y48))</f>
        <v/>
      </c>
    </row>
    <row r="48" spans="4:27" x14ac:dyDescent="0.15">
      <c r="D48">
        <f>F47*10+2</f>
        <v>72</v>
      </c>
      <c r="F48" s="345"/>
      <c r="G48" s="69"/>
      <c r="H48" s="69"/>
      <c r="I48" s="77"/>
      <c r="J48" s="77"/>
      <c r="K48" s="70"/>
      <c r="L48" s="70"/>
      <c r="M48" s="70"/>
      <c r="N48" s="70"/>
      <c r="O48" s="70"/>
      <c r="P48" s="307"/>
      <c r="Q48" s="307"/>
      <c r="R48" s="308"/>
      <c r="S48" s="309"/>
      <c r="T48" s="347"/>
      <c r="V48" s="17" t="str">
        <f ca="1">IF(P48="","",IFERROR(VLOOKUP(P48,INDIRECT(V$32),2+読んでね!$F$13,FALSE),""))</f>
        <v/>
      </c>
      <c r="W48" s="17" t="str">
        <f ca="1">IF(Q48="","",IFERROR(VLOOKUP(Q48,INDIRECT(W$32),2+読んでね!$F$13,FALSE),""))</f>
        <v/>
      </c>
      <c r="X48" s="17" t="str">
        <f ca="1">IF(R48="","",IFERROR(VLOOKUP(R48,INDIRECT(X$32),2+読んでね!$F$13,FALSE),""))</f>
        <v/>
      </c>
      <c r="Y48" s="17" t="str">
        <f ca="1">IF(S48="","",IFERROR(VLOOKUP(S48,INDIRECT(Y$32),2+読んでね!$F$13,FALSE),""))</f>
        <v/>
      </c>
      <c r="Z48" s="343"/>
    </row>
    <row r="49" spans="4:26" x14ac:dyDescent="0.15">
      <c r="D49">
        <f>F49*10+1</f>
        <v>81</v>
      </c>
      <c r="F49" s="344">
        <v>8</v>
      </c>
      <c r="G49" s="67"/>
      <c r="H49" s="67"/>
      <c r="I49" s="76"/>
      <c r="J49" s="76"/>
      <c r="K49" s="68"/>
      <c r="L49" s="68"/>
      <c r="M49" s="68"/>
      <c r="N49" s="68"/>
      <c r="O49" s="68"/>
      <c r="P49" s="304"/>
      <c r="Q49" s="304"/>
      <c r="R49" s="305"/>
      <c r="S49" s="306"/>
      <c r="T49" s="346" t="str">
        <f t="shared" ref="T49" si="8">Z49</f>
        <v/>
      </c>
      <c r="V49" s="17" t="str">
        <f ca="1">IF(P49="","",IFERROR(VLOOKUP(P49,INDIRECT(V$32),2+読んでね!$F$13,FALSE),""))</f>
        <v/>
      </c>
      <c r="W49" s="17" t="str">
        <f ca="1">IF(Q49="","",IFERROR(VLOOKUP(Q49,INDIRECT(W$32),2+読んでね!$F$13,FALSE),""))</f>
        <v/>
      </c>
      <c r="X49" s="17" t="str">
        <f ca="1">IF(R49="","",IFERROR(VLOOKUP(R49,INDIRECT(X$32),2+読んでね!$F$13,FALSE),""))</f>
        <v/>
      </c>
      <c r="Y49" s="17" t="str">
        <f ca="1">IF(S49="","",IFERROR(VLOOKUP(S49,INDIRECT(Y$32),2+読んでね!$F$13,FALSE),""))</f>
        <v/>
      </c>
      <c r="Z49" s="343" t="str">
        <f>IF(G49="","",SUM(V49:Y50))</f>
        <v/>
      </c>
    </row>
    <row r="50" spans="4:26" x14ac:dyDescent="0.15">
      <c r="D50">
        <f>F49*10+2</f>
        <v>82</v>
      </c>
      <c r="F50" s="345"/>
      <c r="G50" s="69"/>
      <c r="H50" s="69"/>
      <c r="I50" s="77"/>
      <c r="J50" s="77"/>
      <c r="K50" s="70"/>
      <c r="L50" s="70"/>
      <c r="M50" s="70"/>
      <c r="N50" s="70"/>
      <c r="O50" s="70"/>
      <c r="P50" s="307"/>
      <c r="Q50" s="307"/>
      <c r="R50" s="308"/>
      <c r="S50" s="309"/>
      <c r="T50" s="347"/>
      <c r="V50" s="17" t="str">
        <f ca="1">IF(P50="","",IFERROR(VLOOKUP(P50,INDIRECT(V$32),2+読んでね!$F$13,FALSE),""))</f>
        <v/>
      </c>
      <c r="W50" s="17" t="str">
        <f ca="1">IF(Q50="","",IFERROR(VLOOKUP(Q50,INDIRECT(W$32),2+読んでね!$F$13,FALSE),""))</f>
        <v/>
      </c>
      <c r="X50" s="17" t="str">
        <f ca="1">IF(R50="","",IFERROR(VLOOKUP(R50,INDIRECT(X$32),2+読んでね!$F$13,FALSE),""))</f>
        <v/>
      </c>
      <c r="Y50" s="17" t="str">
        <f ca="1">IF(S50="","",IFERROR(VLOOKUP(S50,INDIRECT(Y$32),2+読んでね!$F$13,FALSE),""))</f>
        <v/>
      </c>
      <c r="Z50" s="343"/>
    </row>
    <row r="51" spans="4:26" x14ac:dyDescent="0.15">
      <c r="D51">
        <f>F51*10+1</f>
        <v>91</v>
      </c>
      <c r="F51" s="344">
        <v>9</v>
      </c>
      <c r="G51" s="67"/>
      <c r="H51" s="67"/>
      <c r="I51" s="76"/>
      <c r="J51" s="76"/>
      <c r="K51" s="68"/>
      <c r="L51" s="68"/>
      <c r="M51" s="68"/>
      <c r="N51" s="68"/>
      <c r="O51" s="68"/>
      <c r="P51" s="304"/>
      <c r="Q51" s="304"/>
      <c r="R51" s="305"/>
      <c r="S51" s="306"/>
      <c r="T51" s="346" t="str">
        <f t="shared" ref="T51" si="9">Z51</f>
        <v/>
      </c>
      <c r="V51" s="17" t="str">
        <f ca="1">IF(P51="","",IFERROR(VLOOKUP(P51,INDIRECT(V$32),2+読んでね!$F$13,FALSE),""))</f>
        <v/>
      </c>
      <c r="W51" s="17" t="str">
        <f ca="1">IF(Q51="","",IFERROR(VLOOKUP(Q51,INDIRECT(W$32),2+読んでね!$F$13,FALSE),""))</f>
        <v/>
      </c>
      <c r="X51" s="17" t="str">
        <f ca="1">IF(R51="","",IFERROR(VLOOKUP(R51,INDIRECT(X$32),2+読んでね!$F$13,FALSE),""))</f>
        <v/>
      </c>
      <c r="Y51" s="17" t="str">
        <f ca="1">IF(S51="","",IFERROR(VLOOKUP(S51,INDIRECT(Y$32),2+読んでね!$F$13,FALSE),""))</f>
        <v/>
      </c>
      <c r="Z51" s="343" t="str">
        <f>IF(G51="","",SUM(V51:Y52))</f>
        <v/>
      </c>
    </row>
    <row r="52" spans="4:26" x14ac:dyDescent="0.15">
      <c r="D52">
        <f>F51*10+2</f>
        <v>92</v>
      </c>
      <c r="F52" s="345"/>
      <c r="G52" s="69"/>
      <c r="H52" s="69"/>
      <c r="I52" s="77"/>
      <c r="J52" s="77"/>
      <c r="K52" s="70"/>
      <c r="L52" s="70"/>
      <c r="M52" s="70"/>
      <c r="N52" s="70"/>
      <c r="O52" s="70"/>
      <c r="P52" s="307"/>
      <c r="Q52" s="307"/>
      <c r="R52" s="308"/>
      <c r="S52" s="309"/>
      <c r="T52" s="347"/>
      <c r="V52" s="17" t="str">
        <f ca="1">IF(P52="","",IFERROR(VLOOKUP(P52,INDIRECT(V$32),2+読んでね!$F$13,FALSE),""))</f>
        <v/>
      </c>
      <c r="W52" s="17" t="str">
        <f ca="1">IF(Q52="","",IFERROR(VLOOKUP(Q52,INDIRECT(W$32),2+読んでね!$F$13,FALSE),""))</f>
        <v/>
      </c>
      <c r="X52" s="17" t="str">
        <f ca="1">IF(R52="","",IFERROR(VLOOKUP(R52,INDIRECT(X$32),2+読んでね!$F$13,FALSE),""))</f>
        <v/>
      </c>
      <c r="Y52" s="17" t="str">
        <f ca="1">IF(S52="","",IFERROR(VLOOKUP(S52,INDIRECT(Y$32),2+読んでね!$F$13,FALSE),""))</f>
        <v/>
      </c>
      <c r="Z52" s="343"/>
    </row>
    <row r="53" spans="4:26" x14ac:dyDescent="0.15">
      <c r="D53">
        <f>F53*10+1</f>
        <v>101</v>
      </c>
      <c r="F53" s="344">
        <v>10</v>
      </c>
      <c r="G53" s="67"/>
      <c r="H53" s="67"/>
      <c r="I53" s="76"/>
      <c r="J53" s="76"/>
      <c r="K53" s="68"/>
      <c r="L53" s="68"/>
      <c r="M53" s="68"/>
      <c r="N53" s="68"/>
      <c r="O53" s="68"/>
      <c r="P53" s="304"/>
      <c r="Q53" s="304"/>
      <c r="R53" s="305"/>
      <c r="S53" s="306"/>
      <c r="T53" s="346" t="str">
        <f t="shared" ref="T53" si="10">Z53</f>
        <v/>
      </c>
      <c r="V53" s="17" t="str">
        <f ca="1">IF(P53="","",IFERROR(VLOOKUP(P53,INDIRECT(V$32),2+読んでね!$F$13,FALSE),""))</f>
        <v/>
      </c>
      <c r="W53" s="17" t="str">
        <f ca="1">IF(Q53="","",IFERROR(VLOOKUP(Q53,INDIRECT(W$32),2+読んでね!$F$13,FALSE),""))</f>
        <v/>
      </c>
      <c r="X53" s="17" t="str">
        <f ca="1">IF(R53="","",IFERROR(VLOOKUP(R53,INDIRECT(X$32),2+読んでね!$F$13,FALSE),""))</f>
        <v/>
      </c>
      <c r="Y53" s="17" t="str">
        <f ca="1">IF(S53="","",IFERROR(VLOOKUP(S53,INDIRECT(Y$32),2+読んでね!$F$13,FALSE),""))</f>
        <v/>
      </c>
      <c r="Z53" s="343" t="str">
        <f>IF(G53="","",SUM(V53:Y54))</f>
        <v/>
      </c>
    </row>
    <row r="54" spans="4:26" x14ac:dyDescent="0.15">
      <c r="D54">
        <f>F53*10+2</f>
        <v>102</v>
      </c>
      <c r="F54" s="345"/>
      <c r="G54" s="69"/>
      <c r="H54" s="69"/>
      <c r="I54" s="77"/>
      <c r="J54" s="77"/>
      <c r="K54" s="70"/>
      <c r="L54" s="70"/>
      <c r="M54" s="70"/>
      <c r="N54" s="70"/>
      <c r="O54" s="70"/>
      <c r="P54" s="307"/>
      <c r="Q54" s="307"/>
      <c r="R54" s="308"/>
      <c r="S54" s="309"/>
      <c r="T54" s="347"/>
      <c r="V54" s="17" t="str">
        <f ca="1">IF(P54="","",IFERROR(VLOOKUP(P54,INDIRECT(V$32),2+読んでね!$F$13,FALSE),""))</f>
        <v/>
      </c>
      <c r="W54" s="17" t="str">
        <f ca="1">IF(Q54="","",IFERROR(VLOOKUP(Q54,INDIRECT(W$32),2+読んでね!$F$13,FALSE),""))</f>
        <v/>
      </c>
      <c r="X54" s="17" t="str">
        <f ca="1">IF(R54="","",IFERROR(VLOOKUP(R54,INDIRECT(X$32),2+読んでね!$F$13,FALSE),""))</f>
        <v/>
      </c>
      <c r="Y54" s="17" t="str">
        <f ca="1">IF(S54="","",IFERROR(VLOOKUP(S54,INDIRECT(Y$32),2+読んでね!$F$13,FALSE),""))</f>
        <v/>
      </c>
      <c r="Z54" s="343"/>
    </row>
    <row r="55" spans="4:26" x14ac:dyDescent="0.15">
      <c r="D55">
        <f>F55*10+1</f>
        <v>111</v>
      </c>
      <c r="F55" s="344">
        <v>11</v>
      </c>
      <c r="G55" s="67"/>
      <c r="H55" s="67"/>
      <c r="I55" s="76"/>
      <c r="J55" s="76"/>
      <c r="K55" s="68"/>
      <c r="L55" s="68"/>
      <c r="M55" s="68"/>
      <c r="N55" s="68"/>
      <c r="O55" s="68"/>
      <c r="P55" s="304"/>
      <c r="Q55" s="304"/>
      <c r="R55" s="305"/>
      <c r="S55" s="306"/>
      <c r="T55" s="346" t="str">
        <f t="shared" ref="T55" si="11">Z55</f>
        <v/>
      </c>
      <c r="V55" s="17" t="str">
        <f ca="1">IF(P55="","",IFERROR(VLOOKUP(P55,INDIRECT(V$32),2+読んでね!$F$13,FALSE),""))</f>
        <v/>
      </c>
      <c r="W55" s="17" t="str">
        <f ca="1">IF(Q55="","",IFERROR(VLOOKUP(Q55,INDIRECT(W$32),2+読んでね!$F$13,FALSE),""))</f>
        <v/>
      </c>
      <c r="X55" s="17" t="str">
        <f ca="1">IF(R55="","",IFERROR(VLOOKUP(R55,INDIRECT(X$32),2+読んでね!$F$13,FALSE),""))</f>
        <v/>
      </c>
      <c r="Y55" s="17" t="str">
        <f ca="1">IF(S55="","",IFERROR(VLOOKUP(S55,INDIRECT(Y$32),2+読んでね!$F$13,FALSE),""))</f>
        <v/>
      </c>
      <c r="Z55" s="343" t="str">
        <f>IF(G55="","",SUM(V55:Y56))</f>
        <v/>
      </c>
    </row>
    <row r="56" spans="4:26" x14ac:dyDescent="0.15">
      <c r="D56">
        <f>F55*10+2</f>
        <v>112</v>
      </c>
      <c r="F56" s="345"/>
      <c r="G56" s="69"/>
      <c r="H56" s="69"/>
      <c r="I56" s="77"/>
      <c r="J56" s="77"/>
      <c r="K56" s="70"/>
      <c r="L56" s="70"/>
      <c r="M56" s="70"/>
      <c r="N56" s="70"/>
      <c r="O56" s="70"/>
      <c r="P56" s="307"/>
      <c r="Q56" s="307"/>
      <c r="R56" s="308"/>
      <c r="S56" s="309"/>
      <c r="T56" s="347"/>
      <c r="V56" s="17" t="str">
        <f ca="1">IF(P56="","",IFERROR(VLOOKUP(P56,INDIRECT(V$32),2+読んでね!$F$13,FALSE),""))</f>
        <v/>
      </c>
      <c r="W56" s="17" t="str">
        <f ca="1">IF(Q56="","",IFERROR(VLOOKUP(Q56,INDIRECT(W$32),2+読んでね!$F$13,FALSE),""))</f>
        <v/>
      </c>
      <c r="X56" s="17" t="str">
        <f ca="1">IF(R56="","",IFERROR(VLOOKUP(R56,INDIRECT(X$32),2+読んでね!$F$13,FALSE),""))</f>
        <v/>
      </c>
      <c r="Y56" s="17" t="str">
        <f ca="1">IF(S56="","",IFERROR(VLOOKUP(S56,INDIRECT(Y$32),2+読んでね!$F$13,FALSE),""))</f>
        <v/>
      </c>
      <c r="Z56" s="343"/>
    </row>
    <row r="57" spans="4:26" x14ac:dyDescent="0.15">
      <c r="D57">
        <f>F57*10+1</f>
        <v>121</v>
      </c>
      <c r="F57" s="344">
        <v>12</v>
      </c>
      <c r="G57" s="67"/>
      <c r="H57" s="67"/>
      <c r="I57" s="76"/>
      <c r="J57" s="76"/>
      <c r="K57" s="68"/>
      <c r="L57" s="68"/>
      <c r="M57" s="68"/>
      <c r="N57" s="68"/>
      <c r="O57" s="68"/>
      <c r="P57" s="304"/>
      <c r="Q57" s="304"/>
      <c r="R57" s="305"/>
      <c r="S57" s="306"/>
      <c r="T57" s="346" t="str">
        <f t="shared" ref="T57" si="12">Z57</f>
        <v/>
      </c>
      <c r="V57" s="17" t="str">
        <f ca="1">IF(P57="","",IFERROR(VLOOKUP(P57,INDIRECT(V$32),2+読んでね!$F$13,FALSE),""))</f>
        <v/>
      </c>
      <c r="W57" s="17" t="str">
        <f ca="1">IF(Q57="","",IFERROR(VLOOKUP(Q57,INDIRECT(W$32),2+読んでね!$F$13,FALSE),""))</f>
        <v/>
      </c>
      <c r="X57" s="17" t="str">
        <f ca="1">IF(R57="","",IFERROR(VLOOKUP(R57,INDIRECT(X$32),2+読んでね!$F$13,FALSE),""))</f>
        <v/>
      </c>
      <c r="Y57" s="17" t="str">
        <f ca="1">IF(S57="","",IFERROR(VLOOKUP(S57,INDIRECT(Y$32),2+読んでね!$F$13,FALSE),""))</f>
        <v/>
      </c>
      <c r="Z57" s="343" t="str">
        <f>IF(G57="","",SUM(V57:Y58))</f>
        <v/>
      </c>
    </row>
    <row r="58" spans="4:26" x14ac:dyDescent="0.15">
      <c r="D58">
        <f>F57*10+2</f>
        <v>122</v>
      </c>
      <c r="F58" s="345"/>
      <c r="G58" s="69"/>
      <c r="H58" s="69"/>
      <c r="I58" s="77"/>
      <c r="J58" s="77"/>
      <c r="K58" s="70"/>
      <c r="L58" s="70"/>
      <c r="M58" s="70"/>
      <c r="N58" s="70"/>
      <c r="O58" s="70"/>
      <c r="P58" s="307"/>
      <c r="Q58" s="307"/>
      <c r="R58" s="308"/>
      <c r="S58" s="309"/>
      <c r="T58" s="347"/>
      <c r="V58" s="17" t="str">
        <f ca="1">IF(P58="","",IFERROR(VLOOKUP(P58,INDIRECT(V$32),2+読んでね!$F$13,FALSE),""))</f>
        <v/>
      </c>
      <c r="W58" s="17" t="str">
        <f ca="1">IF(Q58="","",IFERROR(VLOOKUP(Q58,INDIRECT(W$32),2+読んでね!$F$13,FALSE),""))</f>
        <v/>
      </c>
      <c r="X58" s="17" t="str">
        <f ca="1">IF(R58="","",IFERROR(VLOOKUP(R58,INDIRECT(X$32),2+読んでね!$F$13,FALSE),""))</f>
        <v/>
      </c>
      <c r="Y58" s="17" t="str">
        <f ca="1">IF(S58="","",IFERROR(VLOOKUP(S58,INDIRECT(Y$32),2+読んでね!$F$13,FALSE),""))</f>
        <v/>
      </c>
      <c r="Z58" s="343"/>
    </row>
    <row r="59" spans="4:26" x14ac:dyDescent="0.15">
      <c r="D59">
        <f>F59*10+1</f>
        <v>131</v>
      </c>
      <c r="F59" s="344">
        <v>13</v>
      </c>
      <c r="G59" s="67"/>
      <c r="H59" s="67"/>
      <c r="I59" s="76"/>
      <c r="J59" s="76"/>
      <c r="K59" s="68"/>
      <c r="L59" s="68"/>
      <c r="M59" s="68"/>
      <c r="N59" s="68"/>
      <c r="O59" s="68"/>
      <c r="P59" s="304"/>
      <c r="Q59" s="304"/>
      <c r="R59" s="305"/>
      <c r="S59" s="306"/>
      <c r="T59" s="346" t="str">
        <f t="shared" ref="T59" si="13">Z59</f>
        <v/>
      </c>
      <c r="V59" s="17" t="str">
        <f ca="1">IF(P59="","",IFERROR(VLOOKUP(P59,INDIRECT(V$32),2+読んでね!$F$13,FALSE),""))</f>
        <v/>
      </c>
      <c r="W59" s="17" t="str">
        <f ca="1">IF(Q59="","",IFERROR(VLOOKUP(Q59,INDIRECT(W$32),2+読んでね!$F$13,FALSE),""))</f>
        <v/>
      </c>
      <c r="X59" s="17" t="str">
        <f ca="1">IF(R59="","",IFERROR(VLOOKUP(R59,INDIRECT(X$32),2+読んでね!$F$13,FALSE),""))</f>
        <v/>
      </c>
      <c r="Y59" s="17" t="str">
        <f ca="1">IF(S59="","",IFERROR(VLOOKUP(S59,INDIRECT(Y$32),2+読んでね!$F$13,FALSE),""))</f>
        <v/>
      </c>
      <c r="Z59" s="343" t="str">
        <f>IF(G59="","",SUM(V59:Y60))</f>
        <v/>
      </c>
    </row>
    <row r="60" spans="4:26" x14ac:dyDescent="0.15">
      <c r="D60">
        <f>F59*10+2</f>
        <v>132</v>
      </c>
      <c r="F60" s="345"/>
      <c r="G60" s="69"/>
      <c r="H60" s="69"/>
      <c r="I60" s="77"/>
      <c r="J60" s="77"/>
      <c r="K60" s="70"/>
      <c r="L60" s="70"/>
      <c r="M60" s="70"/>
      <c r="N60" s="70"/>
      <c r="O60" s="70"/>
      <c r="P60" s="307"/>
      <c r="Q60" s="307"/>
      <c r="R60" s="308"/>
      <c r="S60" s="309"/>
      <c r="T60" s="347"/>
      <c r="V60" s="17" t="str">
        <f ca="1">IF(P60="","",IFERROR(VLOOKUP(P60,INDIRECT(V$32),2+読んでね!$F$13,FALSE),""))</f>
        <v/>
      </c>
      <c r="W60" s="17" t="str">
        <f ca="1">IF(Q60="","",IFERROR(VLOOKUP(Q60,INDIRECT(W$32),2+読んでね!$F$13,FALSE),""))</f>
        <v/>
      </c>
      <c r="X60" s="17" t="str">
        <f ca="1">IF(R60="","",IFERROR(VLOOKUP(R60,INDIRECT(X$32),2+読んでね!$F$13,FALSE),""))</f>
        <v/>
      </c>
      <c r="Y60" s="17" t="str">
        <f ca="1">IF(S60="","",IFERROR(VLOOKUP(S60,INDIRECT(Y$32),2+読んでね!$F$13,FALSE),""))</f>
        <v/>
      </c>
      <c r="Z60" s="343"/>
    </row>
    <row r="61" spans="4:26" ht="13.5" customHeight="1" x14ac:dyDescent="0.15">
      <c r="D61">
        <f>F61*10+1</f>
        <v>141</v>
      </c>
      <c r="F61" s="344">
        <v>14</v>
      </c>
      <c r="G61" s="67"/>
      <c r="H61" s="67"/>
      <c r="I61" s="76"/>
      <c r="J61" s="76"/>
      <c r="K61" s="68"/>
      <c r="L61" s="68"/>
      <c r="M61" s="68"/>
      <c r="N61" s="68"/>
      <c r="O61" s="68"/>
      <c r="P61" s="304"/>
      <c r="Q61" s="304"/>
      <c r="R61" s="305"/>
      <c r="S61" s="306"/>
      <c r="T61" s="346" t="str">
        <f t="shared" ref="T61" si="14">Z61</f>
        <v/>
      </c>
      <c r="V61" s="17" t="str">
        <f ca="1">IF(P61="","",IFERROR(VLOOKUP(P61,INDIRECT(V$32),2+読んでね!$F$13,FALSE),""))</f>
        <v/>
      </c>
      <c r="W61" s="17" t="str">
        <f ca="1">IF(Q61="","",IFERROR(VLOOKUP(Q61,INDIRECT(W$32),2+読んでね!$F$13,FALSE),""))</f>
        <v/>
      </c>
      <c r="X61" s="17" t="str">
        <f ca="1">IF(R61="","",IFERROR(VLOOKUP(R61,INDIRECT(X$32),2+読んでね!$F$13,FALSE),""))</f>
        <v/>
      </c>
      <c r="Y61" s="17" t="str">
        <f ca="1">IF(S61="","",IFERROR(VLOOKUP(S61,INDIRECT(Y$32),2+読んでね!$F$13,FALSE),""))</f>
        <v/>
      </c>
      <c r="Z61" s="343" t="str">
        <f>IF(G61="","",SUM(V61:Y62))</f>
        <v/>
      </c>
    </row>
    <row r="62" spans="4:26" x14ac:dyDescent="0.15">
      <c r="D62">
        <f>F61*10+2</f>
        <v>142</v>
      </c>
      <c r="F62" s="345"/>
      <c r="G62" s="69"/>
      <c r="H62" s="69"/>
      <c r="I62" s="77"/>
      <c r="J62" s="77"/>
      <c r="K62" s="70"/>
      <c r="L62" s="70"/>
      <c r="M62" s="70"/>
      <c r="N62" s="70"/>
      <c r="O62" s="70"/>
      <c r="P62" s="307"/>
      <c r="Q62" s="307"/>
      <c r="R62" s="308"/>
      <c r="S62" s="309"/>
      <c r="T62" s="347"/>
      <c r="V62" s="17" t="str">
        <f ca="1">IF(P62="","",IFERROR(VLOOKUP(P62,INDIRECT(V$32),2+読んでね!$F$13,FALSE),""))</f>
        <v/>
      </c>
      <c r="W62" s="17" t="str">
        <f ca="1">IF(Q62="","",IFERROR(VLOOKUP(Q62,INDIRECT(W$32),2+読んでね!$F$13,FALSE),""))</f>
        <v/>
      </c>
      <c r="X62" s="17" t="str">
        <f ca="1">IF(R62="","",IFERROR(VLOOKUP(R62,INDIRECT(X$32),2+読んでね!$F$13,FALSE),""))</f>
        <v/>
      </c>
      <c r="Y62" s="17" t="str">
        <f ca="1">IF(S62="","",IFERROR(VLOOKUP(S62,INDIRECT(Y$32),2+読んでね!$F$13,FALSE),""))</f>
        <v/>
      </c>
      <c r="Z62" s="343"/>
    </row>
    <row r="63" spans="4:26" x14ac:dyDescent="0.15">
      <c r="D63">
        <f>F63*10+1</f>
        <v>151</v>
      </c>
      <c r="F63" s="344">
        <v>15</v>
      </c>
      <c r="G63" s="67"/>
      <c r="H63" s="67"/>
      <c r="I63" s="76"/>
      <c r="J63" s="76"/>
      <c r="K63" s="68"/>
      <c r="L63" s="68"/>
      <c r="M63" s="68"/>
      <c r="N63" s="68"/>
      <c r="O63" s="68"/>
      <c r="P63" s="304"/>
      <c r="Q63" s="304"/>
      <c r="R63" s="305"/>
      <c r="S63" s="306"/>
      <c r="T63" s="346" t="str">
        <f t="shared" ref="T63" si="15">Z63</f>
        <v/>
      </c>
      <c r="V63" s="17" t="str">
        <f ca="1">IF(P63="","",IFERROR(VLOOKUP(P63,INDIRECT(V$32),2+読んでね!$F$13,FALSE),""))</f>
        <v/>
      </c>
      <c r="W63" s="17" t="str">
        <f ca="1">IF(Q63="","",IFERROR(VLOOKUP(Q63,INDIRECT(W$32),2+読んでね!$F$13,FALSE),""))</f>
        <v/>
      </c>
      <c r="X63" s="17" t="str">
        <f ca="1">IF(R63="","",IFERROR(VLOOKUP(R63,INDIRECT(X$32),2+読んでね!$F$13,FALSE),""))</f>
        <v/>
      </c>
      <c r="Y63" s="17" t="str">
        <f ca="1">IF(S63="","",IFERROR(VLOOKUP(S63,INDIRECT(Y$32),2+読んでね!$F$13,FALSE),""))</f>
        <v/>
      </c>
      <c r="Z63" s="343" t="str">
        <f>IF(G63="","",SUM(V63:Y64))</f>
        <v/>
      </c>
    </row>
    <row r="64" spans="4:26" x14ac:dyDescent="0.15">
      <c r="D64">
        <f>F63*10+2</f>
        <v>152</v>
      </c>
      <c r="F64" s="345"/>
      <c r="G64" s="69"/>
      <c r="H64" s="69"/>
      <c r="I64" s="77"/>
      <c r="J64" s="77"/>
      <c r="K64" s="70"/>
      <c r="L64" s="70"/>
      <c r="M64" s="70"/>
      <c r="N64" s="70"/>
      <c r="O64" s="70"/>
      <c r="P64" s="307"/>
      <c r="Q64" s="307"/>
      <c r="R64" s="308"/>
      <c r="S64" s="309"/>
      <c r="T64" s="347"/>
      <c r="V64" s="17" t="str">
        <f ca="1">IF(P64="","",IFERROR(VLOOKUP(P64,INDIRECT(V$32),2+読んでね!$F$13,FALSE),""))</f>
        <v/>
      </c>
      <c r="W64" s="17" t="str">
        <f ca="1">IF(Q64="","",IFERROR(VLOOKUP(Q64,INDIRECT(W$32),2+読んでね!$F$13,FALSE),""))</f>
        <v/>
      </c>
      <c r="X64" s="17" t="str">
        <f ca="1">IF(R64="","",IFERROR(VLOOKUP(R64,INDIRECT(X$32),2+読んでね!$F$13,FALSE),""))</f>
        <v/>
      </c>
      <c r="Y64" s="17" t="str">
        <f ca="1">IF(S64="","",IFERROR(VLOOKUP(S64,INDIRECT(Y$32),2+読んでね!$F$13,FALSE),""))</f>
        <v/>
      </c>
      <c r="Z64" s="343"/>
    </row>
    <row r="65" spans="4:26" x14ac:dyDescent="0.15">
      <c r="D65">
        <f>F65*10+1</f>
        <v>161</v>
      </c>
      <c r="F65" s="344">
        <v>16</v>
      </c>
      <c r="G65" s="67"/>
      <c r="H65" s="67"/>
      <c r="I65" s="76"/>
      <c r="J65" s="76"/>
      <c r="K65" s="68"/>
      <c r="L65" s="68"/>
      <c r="M65" s="68"/>
      <c r="N65" s="68"/>
      <c r="O65" s="68"/>
      <c r="P65" s="304"/>
      <c r="Q65" s="304"/>
      <c r="R65" s="305"/>
      <c r="S65" s="306"/>
      <c r="T65" s="346" t="str">
        <f t="shared" ref="T65" si="16">Z65</f>
        <v/>
      </c>
      <c r="V65" s="17" t="str">
        <f ca="1">IF(P65="","",IFERROR(VLOOKUP(P65,INDIRECT(V$32),2+読んでね!$F$13,FALSE),""))</f>
        <v/>
      </c>
      <c r="W65" s="17" t="str">
        <f ca="1">IF(Q65="","",IFERROR(VLOOKUP(Q65,INDIRECT(W$32),2+読んでね!$F$13,FALSE),""))</f>
        <v/>
      </c>
      <c r="X65" s="17" t="str">
        <f ca="1">IF(R65="","",IFERROR(VLOOKUP(R65,INDIRECT(X$32),2+読んでね!$F$13,FALSE),""))</f>
        <v/>
      </c>
      <c r="Y65" s="17" t="str">
        <f ca="1">IF(S65="","",IFERROR(VLOOKUP(S65,INDIRECT(Y$32),2+読んでね!$F$13,FALSE),""))</f>
        <v/>
      </c>
      <c r="Z65" s="343" t="str">
        <f>IF(G65="","",SUM(V65:Y66))</f>
        <v/>
      </c>
    </row>
    <row r="66" spans="4:26" x14ac:dyDescent="0.15">
      <c r="D66">
        <f>F65*10+2</f>
        <v>162</v>
      </c>
      <c r="F66" s="345"/>
      <c r="G66" s="69"/>
      <c r="H66" s="69"/>
      <c r="I66" s="77"/>
      <c r="J66" s="77"/>
      <c r="K66" s="70"/>
      <c r="L66" s="70"/>
      <c r="M66" s="70"/>
      <c r="N66" s="70"/>
      <c r="O66" s="70"/>
      <c r="P66" s="307"/>
      <c r="Q66" s="307"/>
      <c r="R66" s="308"/>
      <c r="S66" s="309"/>
      <c r="T66" s="347"/>
      <c r="V66" s="17" t="str">
        <f ca="1">IF(P66="","",IFERROR(VLOOKUP(P66,INDIRECT(V$32),2+読んでね!$F$13,FALSE),""))</f>
        <v/>
      </c>
      <c r="W66" s="17" t="str">
        <f ca="1">IF(Q66="","",IFERROR(VLOOKUP(Q66,INDIRECT(W$32),2+読んでね!$F$13,FALSE),""))</f>
        <v/>
      </c>
      <c r="X66" s="17" t="str">
        <f ca="1">IF(R66="","",IFERROR(VLOOKUP(R66,INDIRECT(X$32),2+読んでね!$F$13,FALSE),""))</f>
        <v/>
      </c>
      <c r="Y66" s="17" t="str">
        <f ca="1">IF(S66="","",IFERROR(VLOOKUP(S66,INDIRECT(Y$32),2+読んでね!$F$13,FALSE),""))</f>
        <v/>
      </c>
      <c r="Z66" s="343"/>
    </row>
    <row r="67" spans="4:26" x14ac:dyDescent="0.15">
      <c r="G67" s="17"/>
    </row>
  </sheetData>
  <sheetProtection selectLockedCells="1"/>
  <mergeCells count="59">
    <mergeCell ref="T37:T38"/>
    <mergeCell ref="F31:F32"/>
    <mergeCell ref="G31:H31"/>
    <mergeCell ref="I31:J31"/>
    <mergeCell ref="K31:K32"/>
    <mergeCell ref="L31:N31"/>
    <mergeCell ref="O31:O32"/>
    <mergeCell ref="P31:T31"/>
    <mergeCell ref="F5:I9"/>
    <mergeCell ref="F47:F48"/>
    <mergeCell ref="T47:T48"/>
    <mergeCell ref="F39:F40"/>
    <mergeCell ref="T39:T40"/>
    <mergeCell ref="F33:F34"/>
    <mergeCell ref="T33:T34"/>
    <mergeCell ref="F35:F36"/>
    <mergeCell ref="T35:T36"/>
    <mergeCell ref="F41:F42"/>
    <mergeCell ref="T41:T42"/>
    <mergeCell ref="F43:F44"/>
    <mergeCell ref="F45:F46"/>
    <mergeCell ref="T45:T46"/>
    <mergeCell ref="T43:T44"/>
    <mergeCell ref="F37:F38"/>
    <mergeCell ref="F49:F50"/>
    <mergeCell ref="T49:T50"/>
    <mergeCell ref="F51:F52"/>
    <mergeCell ref="T51:T52"/>
    <mergeCell ref="F53:F54"/>
    <mergeCell ref="T53:T54"/>
    <mergeCell ref="F65:F66"/>
    <mergeCell ref="T65:T66"/>
    <mergeCell ref="F57:F58"/>
    <mergeCell ref="T57:T58"/>
    <mergeCell ref="F59:F60"/>
    <mergeCell ref="T59:T60"/>
    <mergeCell ref="F61:F62"/>
    <mergeCell ref="T61:T62"/>
    <mergeCell ref="F55:F56"/>
    <mergeCell ref="T55:T56"/>
    <mergeCell ref="F63:F64"/>
    <mergeCell ref="T63:T64"/>
    <mergeCell ref="Z55:Z56"/>
    <mergeCell ref="Z57:Z58"/>
    <mergeCell ref="Z33:Z34"/>
    <mergeCell ref="Z59:Z60"/>
    <mergeCell ref="Z61:Z62"/>
    <mergeCell ref="Z63:Z64"/>
    <mergeCell ref="Z65:Z66"/>
    <mergeCell ref="Z35:Z36"/>
    <mergeCell ref="Z37:Z38"/>
    <mergeCell ref="Z39:Z40"/>
    <mergeCell ref="Z41:Z42"/>
    <mergeCell ref="Z43:Z44"/>
    <mergeCell ref="Z45:Z46"/>
    <mergeCell ref="Z47:Z48"/>
    <mergeCell ref="Z49:Z50"/>
    <mergeCell ref="Z51:Z52"/>
    <mergeCell ref="Z53:Z54"/>
  </mergeCells>
  <phoneticPr fontId="3"/>
  <dataValidations count="14">
    <dataValidation type="list" imeMode="halfAlpha" allowBlank="1" showInputMessage="1" showErrorMessage="1" sqref="P33:S66">
      <formula1>INDIRECT(P$32)</formula1>
    </dataValidation>
    <dataValidation type="list" imeMode="halfAlpha" allowBlank="1" showInputMessage="1" showErrorMessage="1" sqref="O33:O34">
      <formula1>会員番号</formula1>
    </dataValidation>
    <dataValidation imeMode="halfAlpha" allowBlank="1" showInputMessage="1" showErrorMessage="1" sqref="C26 C28:C29 K33:N66"/>
    <dataValidation imeMode="hiragana" allowBlank="1" showInputMessage="1" showErrorMessage="1" sqref="C30:C31 F10 C25 C27 G33:J66"/>
    <dataValidation type="list" imeMode="halfAlpha" allowBlank="1" showInputMessage="1" sqref="O35:O66">
      <formula1>会員番号</formula1>
    </dataValidation>
    <dataValidation type="list" allowBlank="1" showInputMessage="1" showErrorMessage="1" sqref="G25:G28">
      <formula1>区分</formula1>
    </dataValidation>
    <dataValidation type="list" allowBlank="1" showInputMessage="1" showErrorMessage="1" sqref="I13">
      <formula1>男女</formula1>
    </dataValidation>
    <dataValidation type="list" allowBlank="1" showInputMessage="1" showErrorMessage="1" sqref="I12">
      <formula1>地区名</formula1>
    </dataValidation>
    <dataValidation type="list" imeMode="hiragana" allowBlank="1" showInputMessage="1" showErrorMessage="1" sqref="C21">
      <formula1>地区名</formula1>
    </dataValidation>
    <dataValidation type="list" imeMode="hiragana" allowBlank="1" showInputMessage="1" showErrorMessage="1" sqref="C22">
      <formula1>男女</formula1>
    </dataValidation>
    <dataValidation type="list" allowBlank="1" showInputMessage="1" showErrorMessage="1" sqref="C20">
      <formula1>個人戦大会名</formula1>
    </dataValidation>
    <dataValidation type="list" allowBlank="1" showInputMessage="1" showErrorMessage="1" sqref="G21:J21">
      <formula1>個人大会略称</formula1>
    </dataValidation>
    <dataValidation type="list" imeMode="hiragana" allowBlank="1" showInputMessage="1" showErrorMessage="1" sqref="C24">
      <formula1>高校名略称</formula1>
    </dataValidation>
    <dataValidation type="list" imeMode="hiragana" allowBlank="1" showInputMessage="1" showErrorMessage="1" sqref="C23">
      <formula1>高校名</formula1>
    </dataValidation>
  </dataValidations>
  <pageMargins left="0.13" right="0.13" top="0.24" bottom="0.19" header="0.31496062992125984" footer="0.2"/>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6"/>
  <sheetViews>
    <sheetView topLeftCell="A19" workbookViewId="0">
      <selection activeCell="G28" sqref="G28:O31"/>
    </sheetView>
  </sheetViews>
  <sheetFormatPr defaultRowHeight="13.5" x14ac:dyDescent="0.15"/>
  <cols>
    <col min="1" max="1" width="3.375" bestFit="1" customWidth="1"/>
    <col min="2" max="2" width="13.875" customWidth="1"/>
    <col min="3" max="3" width="42" customWidth="1"/>
    <col min="4" max="4" width="4.25" hidden="1" customWidth="1"/>
    <col min="5" max="5" width="4.875" customWidth="1"/>
    <col min="6" max="6" width="13.125" customWidth="1"/>
    <col min="7" max="7" width="9" customWidth="1"/>
    <col min="8" max="10" width="8" customWidth="1"/>
    <col min="11" max="14" width="4.625" customWidth="1"/>
    <col min="15" max="15" width="10.375" customWidth="1"/>
    <col min="16" max="19" width="7.375" customWidth="1"/>
    <col min="20" max="21" width="4.625" customWidth="1"/>
    <col min="22" max="26" width="8.375" hidden="1" customWidth="1"/>
  </cols>
  <sheetData>
    <row r="1" spans="1:20" ht="14.25" x14ac:dyDescent="0.15">
      <c r="A1" s="73" t="s">
        <v>538</v>
      </c>
    </row>
    <row r="2" spans="1:20" ht="11.25" customHeight="1" x14ac:dyDescent="0.15">
      <c r="B2" s="71"/>
      <c r="C2" s="63"/>
    </row>
    <row r="3" spans="1:20" x14ac:dyDescent="0.15">
      <c r="A3" s="129" t="s">
        <v>69</v>
      </c>
      <c r="B3" s="130" t="s">
        <v>127</v>
      </c>
      <c r="C3" s="130" t="s">
        <v>289</v>
      </c>
      <c r="L3" s="38"/>
      <c r="M3" s="38"/>
      <c r="N3" s="38"/>
      <c r="O3" s="38"/>
      <c r="P3" s="38"/>
      <c r="Q3" s="38"/>
      <c r="R3" s="38"/>
      <c r="S3" s="38"/>
      <c r="T3" s="38"/>
    </row>
    <row r="4" spans="1:20" x14ac:dyDescent="0.15">
      <c r="A4" s="129" t="s">
        <v>70</v>
      </c>
      <c r="B4" s="130" t="s">
        <v>92</v>
      </c>
      <c r="C4" s="130" t="s">
        <v>290</v>
      </c>
      <c r="N4" s="38"/>
      <c r="O4" s="38"/>
      <c r="P4" s="38"/>
      <c r="Q4" s="38"/>
      <c r="R4" s="38"/>
      <c r="S4" s="38"/>
      <c r="T4" s="38"/>
    </row>
    <row r="5" spans="1:20" ht="13.5" customHeight="1" x14ac:dyDescent="0.15">
      <c r="A5" s="129" t="s">
        <v>73</v>
      </c>
      <c r="B5" s="130" t="s">
        <v>93</v>
      </c>
      <c r="C5" s="130" t="s">
        <v>198</v>
      </c>
      <c r="N5" s="38"/>
      <c r="O5" s="38"/>
      <c r="P5" s="38"/>
      <c r="Q5" s="38"/>
      <c r="R5" s="38"/>
      <c r="S5" s="38"/>
      <c r="T5" s="38"/>
    </row>
    <row r="6" spans="1:20" x14ac:dyDescent="0.15">
      <c r="A6" s="129" t="s">
        <v>94</v>
      </c>
      <c r="B6" s="130" t="s">
        <v>71</v>
      </c>
      <c r="C6" s="132" t="s">
        <v>512</v>
      </c>
      <c r="N6" s="38"/>
      <c r="O6" s="38"/>
      <c r="P6" s="38"/>
      <c r="Q6" s="38"/>
      <c r="R6" s="38"/>
      <c r="S6" s="38"/>
      <c r="T6" s="38"/>
    </row>
    <row r="7" spans="1:20" x14ac:dyDescent="0.15">
      <c r="A7" s="129" t="s">
        <v>75</v>
      </c>
      <c r="B7" s="130" t="s">
        <v>72</v>
      </c>
      <c r="C7" s="130" t="s">
        <v>513</v>
      </c>
      <c r="N7" s="38"/>
      <c r="O7" s="38"/>
      <c r="P7" s="38"/>
      <c r="Q7" s="38"/>
      <c r="R7" s="38"/>
      <c r="S7" s="38"/>
      <c r="T7" s="38"/>
    </row>
    <row r="8" spans="1:20" x14ac:dyDescent="0.15">
      <c r="A8" s="129" t="s">
        <v>76</v>
      </c>
      <c r="B8" s="130" t="s">
        <v>89</v>
      </c>
      <c r="C8" s="130" t="s">
        <v>77</v>
      </c>
    </row>
    <row r="9" spans="1:20" x14ac:dyDescent="0.15">
      <c r="A9" s="129" t="s">
        <v>78</v>
      </c>
      <c r="B9" s="131" t="s">
        <v>90</v>
      </c>
      <c r="C9" s="130" t="s">
        <v>541</v>
      </c>
    </row>
    <row r="10" spans="1:20" x14ac:dyDescent="0.15">
      <c r="A10" s="129" t="s">
        <v>79</v>
      </c>
      <c r="B10" s="130" t="s">
        <v>91</v>
      </c>
      <c r="C10" s="130" t="s">
        <v>516</v>
      </c>
      <c r="E10" s="129" t="s">
        <v>179</v>
      </c>
      <c r="F10" s="136" t="s">
        <v>158</v>
      </c>
      <c r="G10" s="130" t="s">
        <v>199</v>
      </c>
    </row>
    <row r="11" spans="1:20" x14ac:dyDescent="0.15">
      <c r="A11" s="129" t="s">
        <v>80</v>
      </c>
      <c r="B11" s="130" t="s">
        <v>106</v>
      </c>
      <c r="C11" s="130" t="s">
        <v>517</v>
      </c>
    </row>
    <row r="12" spans="1:20" x14ac:dyDescent="0.15">
      <c r="A12" s="129" t="s">
        <v>81</v>
      </c>
      <c r="B12" s="130" t="s">
        <v>6</v>
      </c>
      <c r="C12" s="130" t="s">
        <v>518</v>
      </c>
      <c r="E12" s="129" t="s">
        <v>181</v>
      </c>
      <c r="F12" s="130" t="s">
        <v>99</v>
      </c>
      <c r="G12" s="130"/>
      <c r="H12" s="130"/>
      <c r="I12" s="131"/>
      <c r="J12" s="134"/>
      <c r="K12" s="134"/>
      <c r="L12" s="134"/>
      <c r="M12" s="134"/>
      <c r="N12" s="130"/>
      <c r="O12" s="130"/>
      <c r="P12" s="130"/>
    </row>
    <row r="13" spans="1:20" x14ac:dyDescent="0.15">
      <c r="A13" s="129" t="s">
        <v>95</v>
      </c>
      <c r="B13" s="130" t="s">
        <v>7</v>
      </c>
      <c r="C13" s="130" t="s">
        <v>140</v>
      </c>
      <c r="E13" s="130"/>
      <c r="F13" s="130" t="s">
        <v>213</v>
      </c>
      <c r="G13" s="130"/>
      <c r="H13" s="130"/>
      <c r="I13" s="131"/>
      <c r="J13" s="134"/>
      <c r="K13" s="134"/>
      <c r="L13" s="134"/>
      <c r="M13" s="134"/>
      <c r="N13" s="130"/>
      <c r="O13" s="130"/>
      <c r="P13" s="130"/>
    </row>
    <row r="14" spans="1:20" x14ac:dyDescent="0.15">
      <c r="A14" s="129" t="s">
        <v>97</v>
      </c>
      <c r="B14" s="130" t="s">
        <v>9</v>
      </c>
      <c r="C14" s="130" t="s">
        <v>141</v>
      </c>
      <c r="E14" s="130"/>
      <c r="F14" s="130"/>
      <c r="G14" s="130"/>
      <c r="H14" s="130"/>
      <c r="I14" s="130"/>
      <c r="J14" s="130"/>
      <c r="K14" s="130"/>
      <c r="L14" s="130"/>
      <c r="M14" s="130"/>
      <c r="N14" s="130"/>
      <c r="O14" s="130"/>
      <c r="P14" s="130"/>
    </row>
    <row r="15" spans="1:20" x14ac:dyDescent="0.15">
      <c r="P15" s="130"/>
    </row>
    <row r="16" spans="1:20" x14ac:dyDescent="0.15">
      <c r="P16" s="130"/>
    </row>
    <row r="17" spans="1:26" ht="14.25" thickBot="1" x14ac:dyDescent="0.2">
      <c r="A17" s="139"/>
      <c r="B17" s="139"/>
      <c r="C17" s="139"/>
      <c r="D17" s="139"/>
      <c r="E17" s="140"/>
      <c r="F17" s="140"/>
      <c r="G17" s="140"/>
      <c r="H17" s="140"/>
      <c r="I17" s="140"/>
      <c r="J17" s="140"/>
      <c r="K17" s="140"/>
      <c r="L17" s="140"/>
      <c r="M17" s="140"/>
      <c r="N17" s="140"/>
      <c r="O17" s="140"/>
      <c r="P17" s="140"/>
      <c r="Q17" s="139"/>
      <c r="R17" s="139"/>
      <c r="S17" s="139"/>
      <c r="T17" s="139"/>
      <c r="U17" s="139"/>
      <c r="V17" s="139"/>
      <c r="W17" s="139"/>
      <c r="X17" s="139"/>
      <c r="Y17" s="139"/>
      <c r="Z17" s="139"/>
    </row>
    <row r="18" spans="1:26" x14ac:dyDescent="0.15">
      <c r="E18" s="130"/>
      <c r="F18" s="130"/>
      <c r="G18" s="130"/>
      <c r="H18" s="130"/>
      <c r="I18" s="130"/>
      <c r="J18" s="130"/>
      <c r="K18" s="130"/>
      <c r="L18" s="130"/>
      <c r="M18" s="130"/>
      <c r="N18" s="130"/>
      <c r="O18" s="130"/>
      <c r="P18" s="130"/>
    </row>
    <row r="19" spans="1:26" s="71" customFormat="1" ht="14.25" x14ac:dyDescent="0.15">
      <c r="A19" s="72" t="s">
        <v>123</v>
      </c>
      <c r="E19" s="72" t="s">
        <v>183</v>
      </c>
      <c r="F19"/>
      <c r="H19" s="138"/>
    </row>
    <row r="20" spans="1:26" x14ac:dyDescent="0.15">
      <c r="A20" s="26" t="s">
        <v>69</v>
      </c>
      <c r="B20" s="192" t="s">
        <v>127</v>
      </c>
      <c r="C20" s="297"/>
      <c r="E20" s="26" t="s">
        <v>178</v>
      </c>
      <c r="F20" s="17" t="s">
        <v>251</v>
      </c>
      <c r="G20" s="137" t="s">
        <v>170</v>
      </c>
      <c r="H20" s="137" t="s">
        <v>172</v>
      </c>
      <c r="I20" s="137" t="s">
        <v>174</v>
      </c>
      <c r="J20" s="137" t="s">
        <v>176</v>
      </c>
    </row>
    <row r="21" spans="1:26" ht="13.5" customHeight="1" x14ac:dyDescent="0.15">
      <c r="A21" s="26" t="s">
        <v>70</v>
      </c>
      <c r="B21" s="192" t="s">
        <v>92</v>
      </c>
      <c r="C21" s="297"/>
      <c r="F21" s="17" t="s">
        <v>193</v>
      </c>
      <c r="G21" s="303"/>
      <c r="H21" s="303"/>
      <c r="I21" s="303"/>
      <c r="J21" s="303"/>
      <c r="M21" s="17"/>
      <c r="N21" s="17"/>
    </row>
    <row r="22" spans="1:26" x14ac:dyDescent="0.15">
      <c r="A22" s="26" t="s">
        <v>73</v>
      </c>
      <c r="B22" s="191" t="s">
        <v>93</v>
      </c>
      <c r="C22" s="297"/>
      <c r="F22" s="26"/>
      <c r="G22" s="17"/>
      <c r="H22" s="17"/>
      <c r="I22" s="17"/>
      <c r="J22" s="17"/>
      <c r="M22" s="1"/>
      <c r="N22" s="1"/>
      <c r="O22" s="17"/>
      <c r="P22" s="17"/>
      <c r="Q22" s="17"/>
      <c r="R22" s="17"/>
    </row>
    <row r="23" spans="1:26" ht="14.25" x14ac:dyDescent="0.15">
      <c r="A23" s="26" t="s">
        <v>94</v>
      </c>
      <c r="B23" s="193" t="s">
        <v>18</v>
      </c>
      <c r="C23" s="297"/>
      <c r="E23" s="72" t="s">
        <v>239</v>
      </c>
      <c r="F23" s="71"/>
      <c r="G23" s="71"/>
      <c r="O23" s="1"/>
      <c r="P23" s="1"/>
      <c r="Q23" s="1"/>
      <c r="R23" s="1"/>
    </row>
    <row r="24" spans="1:26" x14ac:dyDescent="0.15">
      <c r="A24" s="26" t="s">
        <v>75</v>
      </c>
      <c r="B24" s="193" t="s">
        <v>88</v>
      </c>
      <c r="C24" s="298"/>
      <c r="D24" s="109"/>
      <c r="E24" s="26" t="s">
        <v>156</v>
      </c>
      <c r="F24" t="s">
        <v>99</v>
      </c>
      <c r="P24" s="17" t="s">
        <v>170</v>
      </c>
      <c r="Q24" s="17" t="s">
        <v>171</v>
      </c>
      <c r="R24" s="17" t="s">
        <v>173</v>
      </c>
      <c r="S24" s="17" t="s">
        <v>175</v>
      </c>
    </row>
    <row r="25" spans="1:26" x14ac:dyDescent="0.15">
      <c r="A25" s="26" t="s">
        <v>76</v>
      </c>
      <c r="B25" s="192" t="s">
        <v>89</v>
      </c>
      <c r="C25" s="65"/>
      <c r="D25" s="109"/>
      <c r="F25" s="354" t="s">
        <v>96</v>
      </c>
      <c r="G25" s="356" t="s">
        <v>100</v>
      </c>
      <c r="H25" s="357"/>
      <c r="I25" s="356" t="s">
        <v>101</v>
      </c>
      <c r="J25" s="357"/>
      <c r="K25" s="358" t="s">
        <v>47</v>
      </c>
      <c r="L25" s="360" t="s">
        <v>102</v>
      </c>
      <c r="M25" s="361"/>
      <c r="N25" s="362"/>
      <c r="O25" s="363" t="s">
        <v>38</v>
      </c>
      <c r="P25" s="365" t="s">
        <v>537</v>
      </c>
      <c r="Q25" s="366"/>
      <c r="R25" s="366"/>
      <c r="S25" s="366"/>
      <c r="T25" s="367"/>
      <c r="V25" t="s">
        <v>170</v>
      </c>
      <c r="W25" t="s">
        <v>171</v>
      </c>
      <c r="X25" t="s">
        <v>173</v>
      </c>
      <c r="Y25" t="s">
        <v>175</v>
      </c>
      <c r="Z25" t="s">
        <v>24</v>
      </c>
    </row>
    <row r="26" spans="1:26" ht="13.5" customHeight="1" x14ac:dyDescent="0.15">
      <c r="A26" s="26" t="s">
        <v>78</v>
      </c>
      <c r="B26" s="191" t="s">
        <v>90</v>
      </c>
      <c r="C26" s="65"/>
      <c r="D26" s="109"/>
      <c r="F26" s="355"/>
      <c r="G26" s="42" t="s">
        <v>108</v>
      </c>
      <c r="H26" s="42" t="s">
        <v>109</v>
      </c>
      <c r="I26" s="62" t="s">
        <v>110</v>
      </c>
      <c r="J26" s="42" t="s">
        <v>111</v>
      </c>
      <c r="K26" s="359"/>
      <c r="L26" s="42" t="s">
        <v>103</v>
      </c>
      <c r="M26" s="42" t="s">
        <v>104</v>
      </c>
      <c r="N26" s="42" t="s">
        <v>105</v>
      </c>
      <c r="O26" s="364"/>
      <c r="P26" s="141">
        <f>G21</f>
        <v>0</v>
      </c>
      <c r="Q26" s="141">
        <f>H21</f>
        <v>0</v>
      </c>
      <c r="R26" s="141">
        <f>I21</f>
        <v>0</v>
      </c>
      <c r="S26" s="141">
        <f>J21</f>
        <v>0</v>
      </c>
      <c r="T26" s="40" t="s">
        <v>14</v>
      </c>
      <c r="V26" t="str">
        <f t="shared" ref="V26:W26" si="0">IF(P26=0,"",P26&amp;"P")</f>
        <v/>
      </c>
      <c r="W26" t="str">
        <f t="shared" si="0"/>
        <v/>
      </c>
      <c r="X26" t="str">
        <f>IF(R26=0,"",R26&amp;"P")</f>
        <v/>
      </c>
      <c r="Y26" t="str">
        <f t="shared" ref="Y26" si="1">IF(S26=0,"",S26&amp;"P")</f>
        <v/>
      </c>
      <c r="Z26" t="s">
        <v>24</v>
      </c>
    </row>
    <row r="27" spans="1:26" x14ac:dyDescent="0.15">
      <c r="A27" s="26" t="s">
        <v>79</v>
      </c>
      <c r="B27" s="192" t="s">
        <v>91</v>
      </c>
      <c r="C27" s="65"/>
      <c r="D27" s="109"/>
      <c r="F27" s="213" t="s">
        <v>116</v>
      </c>
      <c r="G27" s="59" t="s">
        <v>59</v>
      </c>
      <c r="H27" s="59" t="s">
        <v>117</v>
      </c>
      <c r="I27" s="74" t="s">
        <v>119</v>
      </c>
      <c r="J27" s="74" t="s">
        <v>120</v>
      </c>
      <c r="K27" s="58">
        <v>3</v>
      </c>
      <c r="L27" s="324">
        <v>5</v>
      </c>
      <c r="M27" s="324">
        <v>11</v>
      </c>
      <c r="N27" s="324">
        <v>10</v>
      </c>
      <c r="O27" s="324">
        <v>15249012</v>
      </c>
      <c r="P27" s="185" t="s">
        <v>161</v>
      </c>
      <c r="Q27" s="185" t="s">
        <v>160</v>
      </c>
      <c r="R27" s="186" t="s">
        <v>272</v>
      </c>
      <c r="S27" s="187"/>
      <c r="T27" s="214">
        <f ca="1">Z27</f>
        <v>0</v>
      </c>
      <c r="V27" s="58" t="str">
        <f ca="1">IF(P27="","",IFERROR(VLOOKUP(P27,INDIRECT(V$26),2+読んでね!$F$13,FALSE),""))</f>
        <v/>
      </c>
      <c r="W27" s="58" t="str">
        <f ca="1">IF(Q27="","",IFERROR(VLOOKUP(Q27,INDIRECT(W$26),2+読んでね!$F$13,FALSE),""))</f>
        <v/>
      </c>
      <c r="X27" s="58" t="str">
        <f ca="1">IF(R27="","",IFERROR(VLOOKUP(R27,INDIRECT(X$26),2+読んでね!$F$13,FALSE),""))</f>
        <v/>
      </c>
      <c r="Y27" s="58" t="str">
        <f ca="1">IF(S27="","",IFERROR(VLOOKUP(S27,INDIRECT(Y$26),2+読んでね!$F$13,FALSE),""))</f>
        <v/>
      </c>
      <c r="Z27" s="58">
        <f t="shared" ref="Z27" ca="1" si="2">IF(G27="","",SUM(V27:Y27))</f>
        <v>0</v>
      </c>
    </row>
    <row r="28" spans="1:26" x14ac:dyDescent="0.15">
      <c r="A28" s="26" t="s">
        <v>80</v>
      </c>
      <c r="B28" s="192" t="s">
        <v>106</v>
      </c>
      <c r="C28" s="66"/>
      <c r="D28" s="109"/>
      <c r="F28" s="215">
        <v>1</v>
      </c>
      <c r="G28" s="325"/>
      <c r="H28" s="325"/>
      <c r="I28" s="326"/>
      <c r="J28" s="326"/>
      <c r="K28" s="327"/>
      <c r="L28" s="86"/>
      <c r="M28" s="86"/>
      <c r="N28" s="86"/>
      <c r="O28" s="86"/>
      <c r="P28" s="310"/>
      <c r="Q28" s="310"/>
      <c r="R28" s="311"/>
      <c r="S28" s="312"/>
      <c r="T28" s="320" t="str">
        <f t="shared" ref="T28" si="3">Z28</f>
        <v/>
      </c>
      <c r="V28" s="17" t="str">
        <f ca="1">IF(P28="","",IFERROR(VLOOKUP(P28,INDIRECT(V$26),2+読んでね!$F$13,FALSE),""))</f>
        <v/>
      </c>
      <c r="W28" s="17" t="str">
        <f ca="1">IF(Q28="","",IFERROR(VLOOKUP(Q28,INDIRECT(W$26),2+読んでね!$F$13,FALSE),""))</f>
        <v/>
      </c>
      <c r="X28" s="17" t="str">
        <f ca="1">IF(R28="","",IFERROR(VLOOKUP(R28,INDIRECT(X$26),2+読んでね!$F$13,FALSE),""))</f>
        <v/>
      </c>
      <c r="Y28" s="17" t="str">
        <f ca="1">IF(S28="","",IFERROR(VLOOKUP(S28,INDIRECT(Y$26),2+読んでね!$F$13,FALSE),""))</f>
        <v/>
      </c>
      <c r="Z28" s="216" t="str">
        <f t="shared" ref="Z28:Z39" si="4">IF(G28="","",SUM(V28:Y28))</f>
        <v/>
      </c>
    </row>
    <row r="29" spans="1:26" x14ac:dyDescent="0.15">
      <c r="A29" s="26" t="s">
        <v>81</v>
      </c>
      <c r="B29" s="192" t="s">
        <v>6</v>
      </c>
      <c r="C29" s="65"/>
      <c r="D29" s="1"/>
      <c r="F29" s="215">
        <v>2</v>
      </c>
      <c r="G29" s="67"/>
      <c r="H29" s="67"/>
      <c r="I29" s="76"/>
      <c r="J29" s="76"/>
      <c r="K29" s="68"/>
      <c r="L29" s="327"/>
      <c r="M29" s="327"/>
      <c r="N29" s="327"/>
      <c r="O29" s="327"/>
      <c r="P29" s="310"/>
      <c r="Q29" s="310"/>
      <c r="R29" s="311"/>
      <c r="S29" s="312"/>
      <c r="T29" s="320" t="str">
        <f t="shared" ref="T29" si="5">Z29</f>
        <v/>
      </c>
      <c r="V29" s="17" t="str">
        <f ca="1">IF(P29="","",IFERROR(VLOOKUP(P29,INDIRECT(V$26),2+読んでね!$F$13,FALSE),""))</f>
        <v/>
      </c>
      <c r="W29" s="17" t="str">
        <f ca="1">IF(Q29="","",IFERROR(VLOOKUP(Q29,INDIRECT(W$26),2+読んでね!$F$13,FALSE),""))</f>
        <v/>
      </c>
      <c r="X29" s="17" t="str">
        <f ca="1">IF(R29="","",IFERROR(VLOOKUP(R29,INDIRECT(X$26),2+読んでね!$F$13,FALSE),""))</f>
        <v/>
      </c>
      <c r="Y29" s="17" t="str">
        <f ca="1">IF(S29="","",IFERROR(VLOOKUP(S29,INDIRECT(Y$26),2+読んでね!$F$13,FALSE),""))</f>
        <v/>
      </c>
      <c r="Z29" s="17" t="str">
        <f t="shared" si="4"/>
        <v/>
      </c>
    </row>
    <row r="30" spans="1:26" x14ac:dyDescent="0.15">
      <c r="A30" s="26" t="s">
        <v>95</v>
      </c>
      <c r="B30" s="192" t="s">
        <v>7</v>
      </c>
      <c r="C30" s="65"/>
      <c r="D30" s="41"/>
      <c r="F30" s="215">
        <v>3</v>
      </c>
      <c r="G30" s="84"/>
      <c r="H30" s="84"/>
      <c r="I30" s="85"/>
      <c r="J30" s="85"/>
      <c r="K30" s="86"/>
      <c r="L30" s="86"/>
      <c r="M30" s="86"/>
      <c r="N30" s="86"/>
      <c r="O30" s="86"/>
      <c r="P30" s="310"/>
      <c r="Q30" s="310"/>
      <c r="R30" s="311"/>
      <c r="S30" s="312"/>
      <c r="T30" s="320" t="str">
        <f t="shared" ref="T30" si="6">Z30</f>
        <v/>
      </c>
      <c r="V30" s="17" t="str">
        <f ca="1">IF(P30="","",IFERROR(VLOOKUP(P30,INDIRECT(V$26),2+読んでね!$F$13,FALSE),""))</f>
        <v/>
      </c>
      <c r="W30" s="17" t="str">
        <f ca="1">IF(Q30="","",IFERROR(VLOOKUP(Q30,INDIRECT(W$26),2+読んでね!$F$13,FALSE),""))</f>
        <v/>
      </c>
      <c r="X30" s="17" t="str">
        <f ca="1">IF(R30="","",IFERROR(VLOOKUP(R30,INDIRECT(X$26),2+読んでね!$F$13,FALSE),""))</f>
        <v/>
      </c>
      <c r="Y30" s="17" t="str">
        <f ca="1">IF(S30="","",IFERROR(VLOOKUP(S30,INDIRECT(Y$26),2+読んでね!$F$13,FALSE),""))</f>
        <v/>
      </c>
      <c r="Z30" s="17" t="str">
        <f t="shared" si="4"/>
        <v/>
      </c>
    </row>
    <row r="31" spans="1:26" x14ac:dyDescent="0.15">
      <c r="A31" s="26" t="s">
        <v>143</v>
      </c>
      <c r="B31" s="192" t="s">
        <v>9</v>
      </c>
      <c r="C31" s="65"/>
      <c r="D31" s="39"/>
      <c r="F31" s="215">
        <v>4</v>
      </c>
      <c r="G31" s="67"/>
      <c r="H31" s="67"/>
      <c r="I31" s="76"/>
      <c r="J31" s="76"/>
      <c r="K31" s="68"/>
      <c r="L31" s="68"/>
      <c r="M31" s="68"/>
      <c r="N31" s="68"/>
      <c r="O31" s="68"/>
      <c r="P31" s="310"/>
      <c r="Q31" s="310"/>
      <c r="R31" s="311"/>
      <c r="S31" s="312"/>
      <c r="T31" s="320" t="str">
        <f t="shared" ref="T31:T32" si="7">Z31</f>
        <v/>
      </c>
      <c r="V31" s="17" t="str">
        <f ca="1">IF(P31="","",IFERROR(VLOOKUP(P31,INDIRECT(V$26),2+読んでね!$F$13,FALSE),""))</f>
        <v/>
      </c>
      <c r="W31" s="17" t="str">
        <f ca="1">IF(Q31="","",IFERROR(VLOOKUP(Q31,INDIRECT(W$26),2+読んでね!$F$13,FALSE),""))</f>
        <v/>
      </c>
      <c r="X31" s="17" t="str">
        <f ca="1">IF(R31="","",IFERROR(VLOOKUP(R31,INDIRECT(X$26),2+読んでね!$F$13,FALSE),""))</f>
        <v/>
      </c>
      <c r="Y31" s="17" t="str">
        <f ca="1">IF(S31="","",IFERROR(VLOOKUP(S31,INDIRECT(Y$26),2+読んでね!$F$13,FALSE),""))</f>
        <v/>
      </c>
      <c r="Z31" s="17" t="str">
        <f t="shared" si="4"/>
        <v/>
      </c>
    </row>
    <row r="32" spans="1:26" x14ac:dyDescent="0.15">
      <c r="C32" s="81"/>
      <c r="F32" s="215">
        <v>5</v>
      </c>
      <c r="G32" s="67"/>
      <c r="H32" s="67"/>
      <c r="I32" s="76"/>
      <c r="J32" s="76"/>
      <c r="K32" s="68"/>
      <c r="L32" s="68"/>
      <c r="M32" s="68"/>
      <c r="N32" s="68"/>
      <c r="O32" s="68"/>
      <c r="P32" s="310"/>
      <c r="Q32" s="310"/>
      <c r="R32" s="311"/>
      <c r="S32" s="312"/>
      <c r="T32" s="320" t="str">
        <f t="shared" si="7"/>
        <v/>
      </c>
      <c r="V32" s="17" t="str">
        <f ca="1">IF(P32="","",IFERROR(VLOOKUP(P32,INDIRECT(V$26),2+読んでね!$F$13,FALSE),""))</f>
        <v/>
      </c>
      <c r="W32" s="17" t="str">
        <f ca="1">IF(Q32="","",IFERROR(VLOOKUP(Q32,INDIRECT(W$26),2+読んでね!$F$13,FALSE),""))</f>
        <v/>
      </c>
      <c r="X32" s="17" t="str">
        <f ca="1">IF(R32="","",IFERROR(VLOOKUP(R32,INDIRECT(X$26),2+読んでね!$F$13,FALSE),""))</f>
        <v/>
      </c>
      <c r="Y32" s="17" t="str">
        <f ca="1">IF(S32="","",IFERROR(VLOOKUP(S32,INDIRECT(Y$26),2+読んでね!$F$13,FALSE),""))</f>
        <v/>
      </c>
      <c r="Z32" s="17" t="str">
        <f t="shared" si="4"/>
        <v/>
      </c>
    </row>
    <row r="33" spans="6:26" x14ac:dyDescent="0.15">
      <c r="F33" s="215">
        <v>6</v>
      </c>
      <c r="G33" s="67"/>
      <c r="H33" s="67"/>
      <c r="I33" s="76"/>
      <c r="J33" s="76"/>
      <c r="K33" s="68"/>
      <c r="L33" s="68"/>
      <c r="M33" s="68"/>
      <c r="N33" s="68"/>
      <c r="O33" s="68"/>
      <c r="P33" s="310"/>
      <c r="Q33" s="310"/>
      <c r="R33" s="311"/>
      <c r="S33" s="312"/>
      <c r="T33" s="320" t="str">
        <f t="shared" ref="T33" si="8">Z33</f>
        <v/>
      </c>
      <c r="V33" s="17" t="str">
        <f ca="1">IF(P33="","",IFERROR(VLOOKUP(P33,INDIRECT(V$26),2+読んでね!$F$13,FALSE),""))</f>
        <v/>
      </c>
      <c r="W33" s="17" t="str">
        <f ca="1">IF(Q33="","",IFERROR(VLOOKUP(Q33,INDIRECT(W$26),2+読んでね!$F$13,FALSE),""))</f>
        <v/>
      </c>
      <c r="X33" s="17" t="str">
        <f ca="1">IF(R33="","",IFERROR(VLOOKUP(R33,INDIRECT(X$26),2+読んでね!$F$13,FALSE),""))</f>
        <v/>
      </c>
      <c r="Y33" s="17" t="str">
        <f ca="1">IF(S33="","",IFERROR(VLOOKUP(S33,INDIRECT(Y$26),2+読んでね!$F$13,FALSE),""))</f>
        <v/>
      </c>
      <c r="Z33" s="17" t="str">
        <f t="shared" si="4"/>
        <v/>
      </c>
    </row>
    <row r="34" spans="6:26" x14ac:dyDescent="0.15">
      <c r="F34" s="215">
        <v>7</v>
      </c>
      <c r="G34" s="67"/>
      <c r="H34" s="67"/>
      <c r="I34" s="76"/>
      <c r="J34" s="76"/>
      <c r="K34" s="68"/>
      <c r="L34" s="68"/>
      <c r="M34" s="68"/>
      <c r="N34" s="68"/>
      <c r="O34" s="68"/>
      <c r="P34" s="310"/>
      <c r="Q34" s="310"/>
      <c r="R34" s="311"/>
      <c r="S34" s="312"/>
      <c r="T34" s="320" t="str">
        <f t="shared" ref="T34" si="9">Z34</f>
        <v/>
      </c>
      <c r="V34" s="17" t="str">
        <f ca="1">IF(P34="","",IFERROR(VLOOKUP(P34,INDIRECT(V$26),2+読んでね!$F$13,FALSE),""))</f>
        <v/>
      </c>
      <c r="W34" s="17" t="str">
        <f ca="1">IF(Q34="","",IFERROR(VLOOKUP(Q34,INDIRECT(W$26),2+読んでね!$F$13,FALSE),""))</f>
        <v/>
      </c>
      <c r="X34" s="17" t="str">
        <f ca="1">IF(R34="","",IFERROR(VLOOKUP(R34,INDIRECT(X$26),2+読んでね!$F$13,FALSE),""))</f>
        <v/>
      </c>
      <c r="Y34" s="17" t="str">
        <f ca="1">IF(S34="","",IFERROR(VLOOKUP(S34,INDIRECT(Y$26),2+読んでね!$F$13,FALSE),""))</f>
        <v/>
      </c>
      <c r="Z34" s="17" t="str">
        <f t="shared" si="4"/>
        <v/>
      </c>
    </row>
    <row r="35" spans="6:26" x14ac:dyDescent="0.15">
      <c r="F35" s="215">
        <v>8</v>
      </c>
      <c r="G35" s="67"/>
      <c r="H35" s="67"/>
      <c r="I35" s="76"/>
      <c r="J35" s="76"/>
      <c r="K35" s="68"/>
      <c r="L35" s="68"/>
      <c r="M35" s="68"/>
      <c r="N35" s="68"/>
      <c r="O35" s="68"/>
      <c r="P35" s="310"/>
      <c r="Q35" s="310"/>
      <c r="R35" s="311"/>
      <c r="S35" s="312"/>
      <c r="T35" s="320" t="str">
        <f t="shared" ref="T35" si="10">Z35</f>
        <v/>
      </c>
      <c r="V35" s="17" t="str">
        <f ca="1">IF(P35="","",IFERROR(VLOOKUP(P35,INDIRECT(V$26),2+読んでね!$F$13,FALSE),""))</f>
        <v/>
      </c>
      <c r="W35" s="17" t="str">
        <f ca="1">IF(Q35="","",IFERROR(VLOOKUP(Q35,INDIRECT(W$26),2+読んでね!$F$13,FALSE),""))</f>
        <v/>
      </c>
      <c r="X35" s="17" t="str">
        <f ca="1">IF(R35="","",IFERROR(VLOOKUP(R35,INDIRECT(X$26),2+読んでね!$F$13,FALSE),""))</f>
        <v/>
      </c>
      <c r="Y35" s="17" t="str">
        <f ca="1">IF(S35="","",IFERROR(VLOOKUP(S35,INDIRECT(Y$26),2+読んでね!$F$13,FALSE),""))</f>
        <v/>
      </c>
      <c r="Z35" s="17" t="str">
        <f t="shared" si="4"/>
        <v/>
      </c>
    </row>
    <row r="36" spans="6:26" x14ac:dyDescent="0.15">
      <c r="F36" s="215">
        <v>9</v>
      </c>
      <c r="G36" s="67"/>
      <c r="H36" s="67"/>
      <c r="I36" s="76"/>
      <c r="J36" s="76"/>
      <c r="K36" s="68"/>
      <c r="L36" s="68"/>
      <c r="M36" s="68"/>
      <c r="N36" s="68"/>
      <c r="O36" s="68"/>
      <c r="P36" s="310"/>
      <c r="Q36" s="310"/>
      <c r="R36" s="311"/>
      <c r="S36" s="312"/>
      <c r="T36" s="320" t="str">
        <f t="shared" ref="T36" si="11">Z36</f>
        <v/>
      </c>
      <c r="V36" s="17" t="str">
        <f ca="1">IF(P36="","",IFERROR(VLOOKUP(P36,INDIRECT(V$26),2+読んでね!$F$13,FALSE),""))</f>
        <v/>
      </c>
      <c r="W36" s="17" t="str">
        <f ca="1">IF(Q36="","",IFERROR(VLOOKUP(Q36,INDIRECT(W$26),2+読んでね!$F$13,FALSE),""))</f>
        <v/>
      </c>
      <c r="X36" s="17" t="str">
        <f ca="1">IF(R36="","",IFERROR(VLOOKUP(R36,INDIRECT(X$26),2+読んでね!$F$13,FALSE),""))</f>
        <v/>
      </c>
      <c r="Y36" s="17" t="str">
        <f ca="1">IF(S36="","",IFERROR(VLOOKUP(S36,INDIRECT(Y$26),2+読んでね!$F$13,FALSE),""))</f>
        <v/>
      </c>
      <c r="Z36" s="17" t="str">
        <f t="shared" si="4"/>
        <v/>
      </c>
    </row>
    <row r="37" spans="6:26" x14ac:dyDescent="0.15">
      <c r="F37" s="215">
        <v>10</v>
      </c>
      <c r="G37" s="67"/>
      <c r="H37" s="67"/>
      <c r="I37" s="76"/>
      <c r="J37" s="76"/>
      <c r="K37" s="68"/>
      <c r="L37" s="68"/>
      <c r="M37" s="68"/>
      <c r="N37" s="68"/>
      <c r="O37" s="68"/>
      <c r="P37" s="310"/>
      <c r="Q37" s="310"/>
      <c r="R37" s="311"/>
      <c r="S37" s="312"/>
      <c r="T37" s="320" t="str">
        <f t="shared" ref="T37" si="12">Z37</f>
        <v/>
      </c>
      <c r="V37" s="17" t="str">
        <f ca="1">IF(P37="","",IFERROR(VLOOKUP(P37,INDIRECT(V$26),2+読んでね!$F$13,FALSE),""))</f>
        <v/>
      </c>
      <c r="W37" s="17" t="str">
        <f ca="1">IF(Q37="","",IFERROR(VLOOKUP(Q37,INDIRECT(W$26),2+読んでね!$F$13,FALSE),""))</f>
        <v/>
      </c>
      <c r="X37" s="17" t="str">
        <f ca="1">IF(R37="","",IFERROR(VLOOKUP(R37,INDIRECT(X$26),2+読んでね!$F$13,FALSE),""))</f>
        <v/>
      </c>
      <c r="Y37" s="17" t="str">
        <f ca="1">IF(S37="","",IFERROR(VLOOKUP(S37,INDIRECT(Y$26),2+読んでね!$F$13,FALSE),""))</f>
        <v/>
      </c>
      <c r="Z37" s="17" t="str">
        <f t="shared" si="4"/>
        <v/>
      </c>
    </row>
    <row r="38" spans="6:26" x14ac:dyDescent="0.15">
      <c r="F38" s="215">
        <v>11</v>
      </c>
      <c r="G38" s="67"/>
      <c r="H38" s="67"/>
      <c r="I38" s="76"/>
      <c r="J38" s="76"/>
      <c r="K38" s="68"/>
      <c r="L38" s="68"/>
      <c r="M38" s="68"/>
      <c r="N38" s="68"/>
      <c r="O38" s="68"/>
      <c r="P38" s="310"/>
      <c r="Q38" s="310"/>
      <c r="R38" s="311"/>
      <c r="S38" s="312"/>
      <c r="T38" s="320" t="str">
        <f t="shared" ref="T38" si="13">Z38</f>
        <v/>
      </c>
      <c r="V38" s="17" t="str">
        <f ca="1">IF(P38="","",IFERROR(VLOOKUP(P38,INDIRECT(V$26),2+読んでね!$F$13,FALSE),""))</f>
        <v/>
      </c>
      <c r="W38" s="17" t="str">
        <f ca="1">IF(Q38="","",IFERROR(VLOOKUP(Q38,INDIRECT(W$26),2+読んでね!$F$13,FALSE),""))</f>
        <v/>
      </c>
      <c r="X38" s="17" t="str">
        <f ca="1">IF(R38="","",IFERROR(VLOOKUP(R38,INDIRECT(X$26),2+読んでね!$F$13,FALSE),""))</f>
        <v/>
      </c>
      <c r="Y38" s="17" t="str">
        <f ca="1">IF(S38="","",IFERROR(VLOOKUP(S38,INDIRECT(Y$26),2+読んでね!$F$13,FALSE),""))</f>
        <v/>
      </c>
      <c r="Z38" s="17" t="str">
        <f t="shared" si="4"/>
        <v/>
      </c>
    </row>
    <row r="39" spans="6:26" x14ac:dyDescent="0.15">
      <c r="F39" s="195">
        <v>12</v>
      </c>
      <c r="G39" s="84"/>
      <c r="H39" s="84"/>
      <c r="I39" s="85"/>
      <c r="J39" s="85"/>
      <c r="K39" s="86"/>
      <c r="L39" s="86"/>
      <c r="M39" s="86"/>
      <c r="N39" s="86"/>
      <c r="O39" s="86"/>
      <c r="P39" s="313"/>
      <c r="Q39" s="313"/>
      <c r="R39" s="314"/>
      <c r="S39" s="315"/>
      <c r="T39" s="321" t="str">
        <f t="shared" ref="T39" si="14">Z39</f>
        <v/>
      </c>
      <c r="V39" s="17" t="str">
        <f ca="1">IF(P39="","",IFERROR(VLOOKUP(P39,INDIRECT(V$26),2+読んでね!$F$13,FALSE),""))</f>
        <v/>
      </c>
      <c r="W39" s="17" t="str">
        <f ca="1">IF(Q39="","",IFERROR(VLOOKUP(Q39,INDIRECT(W$26),2+読んでね!$F$13,FALSE),""))</f>
        <v/>
      </c>
      <c r="X39" s="17" t="str">
        <f ca="1">IF(R39="","",IFERROR(VLOOKUP(R39,INDIRECT(X$26),2+読んでね!$F$13,FALSE),""))</f>
        <v/>
      </c>
      <c r="Y39" s="17" t="str">
        <f ca="1">IF(S39="","",IFERROR(VLOOKUP(S39,INDIRECT(Y$26),2+読んでね!$F$13,FALSE),""))</f>
        <v/>
      </c>
      <c r="Z39" s="17" t="str">
        <f t="shared" si="4"/>
        <v/>
      </c>
    </row>
    <row r="40" spans="6:26" x14ac:dyDescent="0.15">
      <c r="G40" s="17"/>
    </row>
    <row r="46" spans="6:26" ht="13.5" customHeight="1" x14ac:dyDescent="0.15"/>
  </sheetData>
  <sheetProtection selectLockedCells="1"/>
  <mergeCells count="7">
    <mergeCell ref="O25:O26"/>
    <mergeCell ref="P25:T25"/>
    <mergeCell ref="L25:N25"/>
    <mergeCell ref="F25:F26"/>
    <mergeCell ref="G25:H25"/>
    <mergeCell ref="I25:J25"/>
    <mergeCell ref="K25:K26"/>
  </mergeCells>
  <phoneticPr fontId="3"/>
  <dataValidations count="11">
    <dataValidation type="list" imeMode="halfAlpha" allowBlank="1" showInputMessage="1" showErrorMessage="1" sqref="P27:S39">
      <formula1>INDIRECT(P$26)</formula1>
    </dataValidation>
    <dataValidation type="list" imeMode="halfAlpha" allowBlank="1" showInputMessage="1" sqref="O28:O39">
      <formula1>会員番号</formula1>
    </dataValidation>
    <dataValidation imeMode="hiragana" allowBlank="1" showInputMessage="1" showErrorMessage="1" sqref="F10 C30:C31 C25 C27 G27:J39"/>
    <dataValidation imeMode="halfAlpha" allowBlank="1" showInputMessage="1" showErrorMessage="1" sqref="C26 C28:C29 K27:N39"/>
    <dataValidation type="list" imeMode="halfAlpha" allowBlank="1" showInputMessage="1" showErrorMessage="1" sqref="O27">
      <formula1>会員番号</formula1>
    </dataValidation>
    <dataValidation type="list" imeMode="hiragana" allowBlank="1" showInputMessage="1" showErrorMessage="1" sqref="C24">
      <formula1>高校名略称</formula1>
    </dataValidation>
    <dataValidation type="list" allowBlank="1" showInputMessage="1" showErrorMessage="1" sqref="G21:J21">
      <formula1>個人大会略称</formula1>
    </dataValidation>
    <dataValidation type="list" allowBlank="1" showInputMessage="1" showErrorMessage="1" sqref="C20">
      <formula1>個人戦大会名</formula1>
    </dataValidation>
    <dataValidation type="list" imeMode="hiragana" allowBlank="1" showInputMessage="1" showErrorMessage="1" sqref="C22">
      <formula1>男女</formula1>
    </dataValidation>
    <dataValidation type="list" imeMode="hiragana" allowBlank="1" showInputMessage="1" showErrorMessage="1" sqref="C21">
      <formula1>地区名</formula1>
    </dataValidation>
    <dataValidation type="list" imeMode="hiragana" allowBlank="1" showInputMessage="1" showErrorMessage="1" sqref="C23">
      <formula1>高校名</formula1>
    </dataValidation>
  </dataValidations>
  <pageMargins left="0.13" right="0.13" top="0.24" bottom="0.19" header="0.31496062992125984" footer="0.2"/>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35"/>
  <sheetViews>
    <sheetView tabSelected="1" topLeftCell="A15" zoomScaleNormal="100" workbookViewId="0">
      <selection activeCell="P28" sqref="P28"/>
    </sheetView>
  </sheetViews>
  <sheetFormatPr defaultColWidth="9" defaultRowHeight="13.5" x14ac:dyDescent="0.15"/>
  <cols>
    <col min="1" max="1" width="3.375" bestFit="1" customWidth="1"/>
    <col min="2" max="2" width="13.875" customWidth="1"/>
    <col min="3" max="3" width="42.625" customWidth="1"/>
    <col min="4" max="4" width="7.125" hidden="1" customWidth="1"/>
    <col min="5" max="5" width="4.875" customWidth="1"/>
    <col min="6" max="6" width="13.125" customWidth="1"/>
    <col min="7" max="7" width="9" customWidth="1"/>
    <col min="8" max="10" width="8" customWidth="1"/>
    <col min="11" max="11" width="6.25" customWidth="1"/>
    <col min="12" max="12" width="7.5" bestFit="1" customWidth="1"/>
    <col min="13" max="14" width="4.625" customWidth="1"/>
    <col min="15" max="15" width="11.625" customWidth="1"/>
    <col min="16" max="16" width="9.5" customWidth="1"/>
    <col min="17" max="17" width="8.625" hidden="1" customWidth="1"/>
    <col min="18" max="18" width="2.875" bestFit="1" customWidth="1"/>
    <col min="19" max="19" width="5.75" customWidth="1"/>
  </cols>
  <sheetData>
    <row r="1" spans="1:19" ht="14.25" x14ac:dyDescent="0.15">
      <c r="A1" s="73" t="s">
        <v>539</v>
      </c>
    </row>
    <row r="2" spans="1:19" x14ac:dyDescent="0.15">
      <c r="J2" s="38"/>
      <c r="K2" s="38"/>
      <c r="L2" s="38"/>
      <c r="M2" s="38"/>
      <c r="N2" s="38"/>
      <c r="O2" s="38"/>
      <c r="P2" s="38"/>
      <c r="Q2" s="38"/>
      <c r="R2" s="38"/>
      <c r="S2" s="38"/>
    </row>
    <row r="3" spans="1:19" x14ac:dyDescent="0.15">
      <c r="A3" s="129" t="s">
        <v>201</v>
      </c>
      <c r="B3" s="130" t="s">
        <v>127</v>
      </c>
      <c r="C3" s="130" t="s">
        <v>291</v>
      </c>
      <c r="D3" s="130"/>
      <c r="P3" s="38"/>
      <c r="Q3" s="38"/>
      <c r="R3" s="38"/>
      <c r="S3" s="38"/>
    </row>
    <row r="4" spans="1:19" x14ac:dyDescent="0.15">
      <c r="A4" s="129" t="s">
        <v>202</v>
      </c>
      <c r="B4" s="130" t="s">
        <v>92</v>
      </c>
      <c r="C4" s="130" t="s">
        <v>290</v>
      </c>
      <c r="E4" s="129" t="s">
        <v>98</v>
      </c>
      <c r="F4" s="130" t="s">
        <v>310</v>
      </c>
      <c r="G4" s="130"/>
      <c r="H4" s="130"/>
      <c r="I4" s="130"/>
      <c r="J4" s="130"/>
      <c r="K4" s="134"/>
      <c r="L4" s="134"/>
      <c r="M4" s="134"/>
      <c r="N4" s="134"/>
      <c r="P4" s="38"/>
      <c r="Q4" s="38"/>
      <c r="R4" s="38"/>
    </row>
    <row r="5" spans="1:19" ht="13.5" customHeight="1" x14ac:dyDescent="0.15">
      <c r="A5" s="129" t="s">
        <v>203</v>
      </c>
      <c r="B5" s="130" t="s">
        <v>93</v>
      </c>
      <c r="C5" s="130" t="s">
        <v>198</v>
      </c>
      <c r="E5" s="129" t="s">
        <v>129</v>
      </c>
      <c r="F5" s="130" t="s">
        <v>523</v>
      </c>
      <c r="G5" s="130"/>
      <c r="H5" s="130"/>
      <c r="I5" s="133"/>
      <c r="J5" s="134"/>
      <c r="K5" s="134"/>
      <c r="L5" s="134"/>
      <c r="M5" s="134"/>
      <c r="N5" s="134"/>
    </row>
    <row r="6" spans="1:19" x14ac:dyDescent="0.15">
      <c r="A6" s="129" t="s">
        <v>204</v>
      </c>
      <c r="B6" s="130" t="s">
        <v>71</v>
      </c>
      <c r="C6" s="132" t="s">
        <v>512</v>
      </c>
      <c r="E6" s="129"/>
      <c r="F6" s="369" t="s">
        <v>133</v>
      </c>
      <c r="G6" s="369"/>
      <c r="H6" s="369"/>
      <c r="I6" s="369"/>
      <c r="J6" s="369"/>
      <c r="K6" s="369"/>
      <c r="L6" s="369"/>
      <c r="M6" s="369"/>
      <c r="N6" s="369"/>
      <c r="P6" s="38"/>
    </row>
    <row r="7" spans="1:19" x14ac:dyDescent="0.15">
      <c r="A7" s="129" t="s">
        <v>205</v>
      </c>
      <c r="B7" s="130" t="s">
        <v>72</v>
      </c>
      <c r="C7" s="130" t="s">
        <v>513</v>
      </c>
      <c r="E7" s="129"/>
      <c r="F7" s="369"/>
      <c r="G7" s="369"/>
      <c r="H7" s="369"/>
      <c r="I7" s="369"/>
      <c r="J7" s="369"/>
      <c r="K7" s="369"/>
      <c r="L7" s="369"/>
      <c r="M7" s="369"/>
      <c r="N7" s="369"/>
      <c r="P7" s="38"/>
    </row>
    <row r="8" spans="1:19" x14ac:dyDescent="0.15">
      <c r="A8" s="129" t="s">
        <v>206</v>
      </c>
      <c r="B8" s="130" t="s">
        <v>89</v>
      </c>
      <c r="C8" s="130" t="s">
        <v>77</v>
      </c>
      <c r="E8" s="129"/>
      <c r="F8" s="369"/>
      <c r="G8" s="369"/>
      <c r="H8" s="369"/>
      <c r="I8" s="369"/>
      <c r="J8" s="369"/>
      <c r="K8" s="369"/>
      <c r="L8" s="369"/>
      <c r="M8" s="369"/>
      <c r="N8" s="369"/>
      <c r="P8" s="38"/>
    </row>
    <row r="9" spans="1:19" x14ac:dyDescent="0.15">
      <c r="A9" s="129" t="s">
        <v>207</v>
      </c>
      <c r="B9" s="131" t="s">
        <v>90</v>
      </c>
      <c r="C9" s="130" t="s">
        <v>541</v>
      </c>
      <c r="E9" s="129" t="s">
        <v>134</v>
      </c>
      <c r="F9" s="130" t="s">
        <v>522</v>
      </c>
      <c r="G9" s="130"/>
      <c r="H9" s="130"/>
      <c r="I9" s="130"/>
      <c r="J9" s="130"/>
      <c r="K9" s="130"/>
      <c r="L9" s="130"/>
      <c r="M9" s="130"/>
      <c r="N9" s="130"/>
      <c r="P9" s="38"/>
    </row>
    <row r="10" spans="1:19" ht="18.75" x14ac:dyDescent="0.15">
      <c r="A10" s="129" t="s">
        <v>208</v>
      </c>
      <c r="B10" s="130" t="s">
        <v>91</v>
      </c>
      <c r="C10" s="130" t="s">
        <v>516</v>
      </c>
      <c r="E10" s="130"/>
      <c r="F10" s="130" t="s">
        <v>545</v>
      </c>
      <c r="G10" s="130"/>
      <c r="H10" s="130"/>
      <c r="I10" s="130"/>
      <c r="J10" s="130"/>
      <c r="K10" s="130"/>
      <c r="L10" s="130"/>
      <c r="M10" s="130"/>
      <c r="N10" s="130"/>
    </row>
    <row r="11" spans="1:19" x14ac:dyDescent="0.15">
      <c r="A11" s="129" t="s">
        <v>209</v>
      </c>
      <c r="B11" s="130" t="s">
        <v>106</v>
      </c>
      <c r="C11" s="130" t="s">
        <v>517</v>
      </c>
      <c r="E11" s="129" t="s">
        <v>186</v>
      </c>
      <c r="F11" s="130" t="s">
        <v>99</v>
      </c>
      <c r="G11" s="130"/>
      <c r="H11" s="130"/>
      <c r="I11" s="131"/>
      <c r="J11" s="130"/>
      <c r="K11" s="130"/>
      <c r="L11" s="130"/>
      <c r="M11" s="130"/>
      <c r="N11" s="130"/>
    </row>
    <row r="12" spans="1:19" x14ac:dyDescent="0.15">
      <c r="A12" s="129" t="s">
        <v>210</v>
      </c>
      <c r="B12" s="130" t="s">
        <v>6</v>
      </c>
      <c r="C12" s="130" t="s">
        <v>518</v>
      </c>
      <c r="E12" s="129"/>
      <c r="F12" s="130" t="s">
        <v>309</v>
      </c>
      <c r="G12" s="130"/>
      <c r="H12" s="130"/>
      <c r="I12" s="130"/>
      <c r="J12" s="130"/>
      <c r="K12" s="130"/>
      <c r="L12" s="130"/>
      <c r="M12" s="130"/>
      <c r="N12" s="130"/>
    </row>
    <row r="13" spans="1:19" x14ac:dyDescent="0.15">
      <c r="A13" s="129" t="s">
        <v>211</v>
      </c>
      <c r="B13" s="130" t="s">
        <v>7</v>
      </c>
      <c r="C13" s="130" t="s">
        <v>140</v>
      </c>
      <c r="F13" s="130" t="s">
        <v>543</v>
      </c>
    </row>
    <row r="14" spans="1:19" x14ac:dyDescent="0.15">
      <c r="A14" s="129" t="s">
        <v>212</v>
      </c>
      <c r="B14" s="130" t="s">
        <v>9</v>
      </c>
      <c r="C14" s="130" t="s">
        <v>141</v>
      </c>
      <c r="F14" s="130" t="s">
        <v>544</v>
      </c>
    </row>
    <row r="15" spans="1:19" ht="14.25" thickBot="1" x14ac:dyDescent="0.2">
      <c r="A15" s="139"/>
      <c r="B15" s="139"/>
      <c r="C15" s="139"/>
      <c r="D15" s="139"/>
      <c r="E15" s="139"/>
      <c r="F15" s="139"/>
      <c r="G15" s="139"/>
      <c r="H15" s="139"/>
      <c r="I15" s="139"/>
      <c r="J15" s="139"/>
      <c r="K15" s="139"/>
      <c r="L15" s="139"/>
      <c r="M15" s="139"/>
      <c r="N15" s="139"/>
      <c r="O15" s="139"/>
      <c r="P15" s="139"/>
    </row>
    <row r="17" spans="1:19" ht="14.25" x14ac:dyDescent="0.15">
      <c r="A17" s="72" t="s">
        <v>142</v>
      </c>
      <c r="E17" s="72" t="s">
        <v>124</v>
      </c>
    </row>
    <row r="18" spans="1:19" x14ac:dyDescent="0.15">
      <c r="A18" s="26" t="s">
        <v>69</v>
      </c>
      <c r="B18" s="192" t="s">
        <v>127</v>
      </c>
      <c r="C18" s="297" t="s">
        <v>301</v>
      </c>
      <c r="D18" s="39" t="s">
        <v>305</v>
      </c>
      <c r="E18" s="26" t="s">
        <v>98</v>
      </c>
      <c r="F18" t="s">
        <v>130</v>
      </c>
      <c r="H18" s="169"/>
      <c r="I18" s="26" t="s">
        <v>134</v>
      </c>
      <c r="J18" t="s">
        <v>255</v>
      </c>
    </row>
    <row r="19" spans="1:19" ht="13.5" customHeight="1" x14ac:dyDescent="0.15">
      <c r="A19" s="26" t="s">
        <v>70</v>
      </c>
      <c r="B19" s="192" t="s">
        <v>92</v>
      </c>
      <c r="C19" s="297"/>
      <c r="D19" s="1">
        <f>IF(COUNTA(G19:G20)&gt;0,1,2)</f>
        <v>2</v>
      </c>
      <c r="F19" s="57" t="s">
        <v>131</v>
      </c>
      <c r="G19" s="372"/>
      <c r="H19" s="373"/>
      <c r="J19" s="192" t="s">
        <v>127</v>
      </c>
      <c r="K19" s="192" t="s">
        <v>192</v>
      </c>
      <c r="L19" s="318" t="s">
        <v>126</v>
      </c>
      <c r="N19" s="282" t="str">
        <f>IF(C18="高校選抜１次予選会","高校選抜１次予選会は対象大会名のみ入れます。","")</f>
        <v>高校選抜１次予選会は対象大会名のみ入れます。</v>
      </c>
    </row>
    <row r="20" spans="1:19" x14ac:dyDescent="0.15">
      <c r="A20" s="26" t="s">
        <v>73</v>
      </c>
      <c r="B20" s="191" t="s">
        <v>93</v>
      </c>
      <c r="C20" s="297"/>
      <c r="D20" s="41"/>
      <c r="F20" s="57" t="s">
        <v>132</v>
      </c>
      <c r="G20" s="372"/>
      <c r="H20" s="373"/>
      <c r="J20" s="300" t="s">
        <v>150</v>
      </c>
      <c r="K20" s="301"/>
      <c r="L20" s="319">
        <f ca="1">IF(J20="","",IF(J20="秋地区",SUM(Q28:Q35),VLOOKUP(K20,INDIRECT("団体"&amp;J20&amp;"P"),2,FALSE)))</f>
        <v>0</v>
      </c>
      <c r="N20" s="282" t="str">
        <f>IF(C18="高校選抜１次予選会","←J19に「秋地区」を入れましたか？","")</f>
        <v>←J19に「秋地区」を入れましたか？</v>
      </c>
    </row>
    <row r="21" spans="1:19" x14ac:dyDescent="0.15">
      <c r="A21" s="26" t="s">
        <v>94</v>
      </c>
      <c r="B21" s="193" t="s">
        <v>18</v>
      </c>
      <c r="C21" s="297"/>
      <c r="D21" s="39"/>
      <c r="J21" s="300" t="s">
        <v>548</v>
      </c>
      <c r="K21" s="301"/>
      <c r="L21" s="319" t="str">
        <f ca="1">IF(J21="","",IF(J21="県新人","",VLOOKUP(K21,INDIRECT("団体"&amp;J21&amp;"P"),2,FALSE)))</f>
        <v/>
      </c>
      <c r="N21" s="282" t="str">
        <f>IF(C18="高校選抜１次予選会","←J20に「県新人」を入れましたか？","")</f>
        <v>←J20に「県新人」を入れましたか？</v>
      </c>
    </row>
    <row r="22" spans="1:19" x14ac:dyDescent="0.15">
      <c r="A22" s="26" t="s">
        <v>75</v>
      </c>
      <c r="B22" s="193" t="s">
        <v>88</v>
      </c>
      <c r="C22" s="298"/>
      <c r="D22" s="39" t="s">
        <v>306</v>
      </c>
      <c r="E22" s="26" t="s">
        <v>129</v>
      </c>
      <c r="F22" s="272" t="s">
        <v>125</v>
      </c>
      <c r="G22" s="57" t="s">
        <v>115</v>
      </c>
      <c r="J22" s="300"/>
      <c r="K22" s="301"/>
      <c r="L22" s="319" t="str">
        <f ca="1">IF(J22="","",VLOOKUP(K22,INDIRECT("団体"&amp;J22&amp;"P"),2,FALSE))</f>
        <v/>
      </c>
      <c r="N22" s="282" t="s">
        <v>550</v>
      </c>
    </row>
    <row r="23" spans="1:19" x14ac:dyDescent="0.15">
      <c r="A23" s="26" t="s">
        <v>76</v>
      </c>
      <c r="B23" s="192" t="s">
        <v>89</v>
      </c>
      <c r="C23" s="65"/>
      <c r="D23" s="17">
        <f>IF(G23="当",1,IF(G23="外",2,3))</f>
        <v>3</v>
      </c>
      <c r="F23" s="65"/>
      <c r="G23" s="299"/>
      <c r="J23" s="9" t="s">
        <v>128</v>
      </c>
      <c r="K23" s="65"/>
      <c r="L23" s="319">
        <f ca="1">SUM(L20:L22)</f>
        <v>0</v>
      </c>
    </row>
    <row r="24" spans="1:19" x14ac:dyDescent="0.15">
      <c r="A24" s="26" t="s">
        <v>78</v>
      </c>
      <c r="B24" s="191" t="s">
        <v>90</v>
      </c>
      <c r="C24" s="65"/>
    </row>
    <row r="25" spans="1:19" x14ac:dyDescent="0.15">
      <c r="A25" s="26" t="s">
        <v>79</v>
      </c>
      <c r="B25" s="192" t="s">
        <v>91</v>
      </c>
      <c r="C25" s="65"/>
      <c r="E25" s="26" t="s">
        <v>186</v>
      </c>
      <c r="F25" t="s">
        <v>99</v>
      </c>
    </row>
    <row r="26" spans="1:19" x14ac:dyDescent="0.15">
      <c r="A26" s="26" t="s">
        <v>80</v>
      </c>
      <c r="B26" s="192" t="s">
        <v>106</v>
      </c>
      <c r="C26" s="66"/>
      <c r="D26" s="39"/>
      <c r="F26" s="354" t="s">
        <v>531</v>
      </c>
      <c r="G26" s="356" t="s">
        <v>100</v>
      </c>
      <c r="H26" s="357"/>
      <c r="I26" s="356" t="s">
        <v>101</v>
      </c>
      <c r="J26" s="357"/>
      <c r="K26" s="358" t="s">
        <v>47</v>
      </c>
      <c r="L26" s="360" t="s">
        <v>102</v>
      </c>
      <c r="M26" s="361"/>
      <c r="N26" s="362"/>
      <c r="O26" s="370" t="s">
        <v>38</v>
      </c>
      <c r="P26" s="552" t="str">
        <f>IF(C18="高校選抜１次予選会","秋地区","")</f>
        <v>秋地区</v>
      </c>
      <c r="Q26" s="316" t="str">
        <f>IF(C18="高校選抜１次予選会","秋地区","")</f>
        <v>秋地区</v>
      </c>
    </row>
    <row r="27" spans="1:19" x14ac:dyDescent="0.15">
      <c r="A27" s="26" t="s">
        <v>81</v>
      </c>
      <c r="B27" s="192" t="s">
        <v>6</v>
      </c>
      <c r="C27" s="65"/>
      <c r="F27" s="355"/>
      <c r="G27" s="323" t="s">
        <v>108</v>
      </c>
      <c r="H27" s="323" t="s">
        <v>109</v>
      </c>
      <c r="I27" s="194" t="s">
        <v>110</v>
      </c>
      <c r="J27" s="194" t="s">
        <v>111</v>
      </c>
      <c r="K27" s="359"/>
      <c r="L27" s="323" t="s">
        <v>103</v>
      </c>
      <c r="M27" s="323" t="s">
        <v>104</v>
      </c>
      <c r="N27" s="323" t="s">
        <v>105</v>
      </c>
      <c r="O27" s="371"/>
      <c r="P27" s="553" t="str">
        <f>IF(C18="高校選抜１次予選会","成績入力","")</f>
        <v>成績入力</v>
      </c>
      <c r="Q27" s="317" t="str">
        <f>IF(C18="高校選抜１次予選会","ﾎﾟｲﾝﾄ(自動半減)","")</f>
        <v>ﾎﾟｲﾝﾄ(自動半減)</v>
      </c>
    </row>
    <row r="28" spans="1:19" x14ac:dyDescent="0.15">
      <c r="A28" s="26" t="s">
        <v>95</v>
      </c>
      <c r="B28" s="192" t="s">
        <v>7</v>
      </c>
      <c r="C28" s="65"/>
      <c r="F28" s="195">
        <v>1</v>
      </c>
      <c r="G28" s="84"/>
      <c r="H28" s="84"/>
      <c r="I28" s="85"/>
      <c r="J28" s="85"/>
      <c r="K28" s="86"/>
      <c r="L28" s="86"/>
      <c r="M28" s="86"/>
      <c r="N28" s="86"/>
      <c r="O28" s="278"/>
      <c r="P28" s="302"/>
      <c r="Q28" s="316" t="str">
        <f ca="1">IF(P28="","",IFERROR(VLOOKUP(P28,INDIRECT($J$20&amp;"P"),2,FALSE),"")/2)</f>
        <v/>
      </c>
      <c r="R28" s="551" t="s">
        <v>546</v>
      </c>
      <c r="S28" s="554" t="s">
        <v>549</v>
      </c>
    </row>
    <row r="29" spans="1:19" x14ac:dyDescent="0.15">
      <c r="A29" s="26" t="s">
        <v>185</v>
      </c>
      <c r="B29" s="192" t="s">
        <v>9</v>
      </c>
      <c r="C29" s="65"/>
      <c r="F29" s="195">
        <v>2</v>
      </c>
      <c r="G29" s="84"/>
      <c r="H29" s="84"/>
      <c r="I29" s="85"/>
      <c r="J29" s="85"/>
      <c r="K29" s="86"/>
      <c r="L29" s="86"/>
      <c r="M29" s="86"/>
      <c r="N29" s="86"/>
      <c r="O29" s="278"/>
      <c r="P29" s="302"/>
      <c r="Q29" s="316" t="str">
        <f t="shared" ref="Q29:Q35" ca="1" si="0">IF(P29="","",IFERROR(VLOOKUP(P29,INDIRECT($J$20&amp;"P"),2,FALSE),"")/2)</f>
        <v/>
      </c>
      <c r="R29" s="551"/>
      <c r="S29" s="554"/>
    </row>
    <row r="30" spans="1:19" x14ac:dyDescent="0.15">
      <c r="F30" s="195">
        <v>3</v>
      </c>
      <c r="G30" s="84"/>
      <c r="H30" s="84"/>
      <c r="I30" s="85"/>
      <c r="J30" s="85"/>
      <c r="K30" s="86"/>
      <c r="L30" s="86"/>
      <c r="M30" s="86"/>
      <c r="N30" s="86"/>
      <c r="O30" s="278"/>
      <c r="P30" s="302"/>
      <c r="Q30" s="316" t="str">
        <f t="shared" ca="1" si="0"/>
        <v/>
      </c>
      <c r="R30" s="551"/>
      <c r="S30" s="554"/>
    </row>
    <row r="31" spans="1:19" x14ac:dyDescent="0.15">
      <c r="F31" s="195">
        <v>4</v>
      </c>
      <c r="G31" s="84"/>
      <c r="H31" s="84"/>
      <c r="I31" s="85"/>
      <c r="J31" s="85"/>
      <c r="K31" s="86"/>
      <c r="L31" s="86"/>
      <c r="M31" s="86"/>
      <c r="N31" s="86"/>
      <c r="O31" s="278"/>
      <c r="P31" s="302"/>
      <c r="Q31" s="316" t="str">
        <f t="shared" ca="1" si="0"/>
        <v/>
      </c>
      <c r="R31" s="551"/>
      <c r="S31" s="554"/>
    </row>
    <row r="32" spans="1:19" x14ac:dyDescent="0.15">
      <c r="B32" s="368" t="str">
        <f>IF(C18="高校選抜１次予選会","注意：申込書は「団体印刷高校選抜１次」シートを印刷します。","注意：申込書は「団体印刷」シートを印刷します。")</f>
        <v>注意：申込書は「団体印刷高校選抜１次」シートを印刷します。</v>
      </c>
      <c r="C32" s="368"/>
      <c r="F32" s="195">
        <v>5</v>
      </c>
      <c r="G32" s="67"/>
      <c r="H32" s="67"/>
      <c r="I32" s="76"/>
      <c r="J32" s="76"/>
      <c r="K32" s="68"/>
      <c r="L32" s="68"/>
      <c r="M32" s="68"/>
      <c r="N32" s="68"/>
      <c r="O32" s="328"/>
      <c r="P32" s="329"/>
      <c r="Q32" s="316" t="str">
        <f t="shared" ca="1" si="0"/>
        <v/>
      </c>
      <c r="R32" s="551"/>
      <c r="S32" s="554"/>
    </row>
    <row r="33" spans="2:19" x14ac:dyDescent="0.15">
      <c r="B33" s="368"/>
      <c r="C33" s="368"/>
      <c r="F33" s="195">
        <v>6</v>
      </c>
      <c r="G33" s="84"/>
      <c r="H33" s="84"/>
      <c r="I33" s="85"/>
      <c r="J33" s="85"/>
      <c r="K33" s="86"/>
      <c r="L33" s="86"/>
      <c r="M33" s="86"/>
      <c r="N33" s="86"/>
      <c r="O33" s="278"/>
      <c r="P33" s="302"/>
      <c r="Q33" s="316" t="str">
        <f t="shared" ca="1" si="0"/>
        <v/>
      </c>
      <c r="R33" s="551"/>
      <c r="S33" s="554"/>
    </row>
    <row r="34" spans="2:19" x14ac:dyDescent="0.15">
      <c r="F34" s="195">
        <v>7</v>
      </c>
      <c r="G34" s="84"/>
      <c r="H34" s="84"/>
      <c r="I34" s="85"/>
      <c r="J34" s="85"/>
      <c r="K34" s="86"/>
      <c r="L34" s="86"/>
      <c r="M34" s="86"/>
      <c r="N34" s="86"/>
      <c r="O34" s="278"/>
      <c r="P34" s="302"/>
      <c r="Q34" s="316" t="str">
        <f t="shared" ca="1" si="0"/>
        <v/>
      </c>
      <c r="R34" s="551"/>
      <c r="S34" s="554"/>
    </row>
    <row r="35" spans="2:19" x14ac:dyDescent="0.15">
      <c r="F35" s="195">
        <v>8</v>
      </c>
      <c r="G35" s="84"/>
      <c r="H35" s="84"/>
      <c r="I35" s="85"/>
      <c r="J35" s="85"/>
      <c r="K35" s="86"/>
      <c r="L35" s="86"/>
      <c r="M35" s="86"/>
      <c r="N35" s="86"/>
      <c r="O35" s="278"/>
      <c r="P35" s="302"/>
      <c r="Q35" s="316" t="str">
        <f t="shared" ca="1" si="0"/>
        <v/>
      </c>
      <c r="R35" s="551"/>
      <c r="S35" s="554"/>
    </row>
  </sheetData>
  <sheetProtection selectLockedCells="1"/>
  <mergeCells count="12">
    <mergeCell ref="S28:S35"/>
    <mergeCell ref="R28:R35"/>
    <mergeCell ref="B32:C33"/>
    <mergeCell ref="F6:N8"/>
    <mergeCell ref="L26:N26"/>
    <mergeCell ref="O26:O27"/>
    <mergeCell ref="F26:F27"/>
    <mergeCell ref="G26:H26"/>
    <mergeCell ref="I26:J26"/>
    <mergeCell ref="K26:K27"/>
    <mergeCell ref="G19:H19"/>
    <mergeCell ref="G20:H20"/>
  </mergeCells>
  <phoneticPr fontId="3"/>
  <conditionalFormatting sqref="L20">
    <cfRule type="expression" dxfId="0" priority="1">
      <formula>"ISERROR(L20)"</formula>
    </cfRule>
  </conditionalFormatting>
  <dataValidations count="13">
    <dataValidation type="list" allowBlank="1" showInputMessage="1" showErrorMessage="1" sqref="K20:K22">
      <formula1>INDIRECT("団体"&amp;J20)</formula1>
    </dataValidation>
    <dataValidation type="list" allowBlank="1" showInputMessage="1" showErrorMessage="1" sqref="J20:J22">
      <formula1>団体大会略称</formula1>
    </dataValidation>
    <dataValidation type="list" allowBlank="1" showInputMessage="1" showErrorMessage="1" sqref="I5">
      <formula1>地区名</formula1>
    </dataValidation>
    <dataValidation type="list" allowBlank="1" showInputMessage="1" showErrorMessage="1" sqref="G23">
      <formula1>区分</formula1>
    </dataValidation>
    <dataValidation imeMode="hiragana" allowBlank="1" showInputMessage="1" showErrorMessage="1" sqref="F23 D18:D22 C23 C25:D25 C28:D29 G28:J35"/>
    <dataValidation imeMode="halfAlpha" allowBlank="1" showInputMessage="1" showErrorMessage="1" sqref="C24:D24 C26:D27 K28:N35"/>
    <dataValidation type="list" imeMode="halfAlpha" allowBlank="1" showInputMessage="1" sqref="O28:O35">
      <formula1>会員番号</formula1>
    </dataValidation>
    <dataValidation type="list" allowBlank="1" showInputMessage="1" showErrorMessage="1" sqref="C18">
      <formula1>団体戦大会名</formula1>
    </dataValidation>
    <dataValidation type="list" imeMode="hiragana" allowBlank="1" showInputMessage="1" showErrorMessage="1" sqref="C22">
      <formula1>高校名略称</formula1>
    </dataValidation>
    <dataValidation type="list" imeMode="hiragana" allowBlank="1" showInputMessage="1" showErrorMessage="1" sqref="C19">
      <formula1>地区名</formula1>
    </dataValidation>
    <dataValidation type="list" imeMode="hiragana" allowBlank="1" showInputMessage="1" showErrorMessage="1" sqref="C20">
      <formula1>男女</formula1>
    </dataValidation>
    <dataValidation type="list" allowBlank="1" showInputMessage="1" showErrorMessage="1" sqref="G19:H20">
      <formula1>高校名</formula1>
    </dataValidation>
    <dataValidation type="list" imeMode="hiragana" allowBlank="1" showInputMessage="1" showErrorMessage="1" sqref="C21">
      <formula1>高校名</formula1>
    </dataValidation>
  </dataValidations>
  <pageMargins left="0.19" right="0.21" top="0.28999999999999998" bottom="0.37" header="0.31496062992125984" footer="0.31496062992125984"/>
  <pageSetup paperSize="9"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memo!$V$3:$V$6</xm:f>
          </x14:formula1>
          <xm:sqref>P28:P35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60"/>
  <sheetViews>
    <sheetView view="pageBreakPreview" topLeftCell="A7" zoomScaleNormal="100" zoomScaleSheetLayoutView="100" workbookViewId="0">
      <selection activeCell="K6" sqref="K6:Q6"/>
    </sheetView>
  </sheetViews>
  <sheetFormatPr defaultColWidth="9" defaultRowHeight="13.5" x14ac:dyDescent="0.15"/>
  <cols>
    <col min="1" max="1" width="4.375" style="1" customWidth="1"/>
    <col min="2" max="3" width="9.5" style="1" customWidth="1"/>
    <col min="4" max="4" width="5" style="1" customWidth="1"/>
    <col min="5" max="5" width="4.625" style="1" customWidth="1"/>
    <col min="6" max="6" width="1.75" style="1" customWidth="1"/>
    <col min="7" max="7" width="2.25" style="1" customWidth="1"/>
    <col min="8" max="8" width="1.75" style="1" customWidth="1"/>
    <col min="9" max="9" width="3.125" style="1" customWidth="1"/>
    <col min="10" max="11" width="5.375" style="1" customWidth="1"/>
    <col min="12" max="16" width="6.5" style="1" customWidth="1"/>
    <col min="17" max="17" width="10" style="1" customWidth="1"/>
    <col min="18" max="16384" width="9" style="1"/>
  </cols>
  <sheetData>
    <row r="1" spans="1:20" ht="13.5" customHeight="1" x14ac:dyDescent="0.15">
      <c r="A1" s="456"/>
      <c r="B1" s="456"/>
      <c r="P1" s="30"/>
    </row>
    <row r="2" spans="1:20" ht="22.5" customHeight="1" thickBot="1" x14ac:dyDescent="0.2">
      <c r="A2" s="457" t="str">
        <f>IF(ﾀﾞﾌﾞﾙｽ入力!$C$20="","",ﾀﾞﾌﾞﾙｽ入力!$C$20)</f>
        <v/>
      </c>
      <c r="B2" s="457"/>
      <c r="C2" s="457"/>
      <c r="D2" s="457"/>
      <c r="E2" s="457"/>
      <c r="F2" s="457"/>
      <c r="G2" s="457"/>
      <c r="H2" s="457"/>
      <c r="I2" s="457"/>
      <c r="J2" s="458" t="s">
        <v>0</v>
      </c>
      <c r="K2" s="458"/>
      <c r="L2" s="87"/>
      <c r="M2" s="456" t="str">
        <f>ﾀﾞﾌﾞﾙｽ入力!$C$22&amp;"個人戦申込書"</f>
        <v>個人戦申込書</v>
      </c>
      <c r="N2" s="456"/>
      <c r="O2" s="456"/>
      <c r="P2" s="80" t="str">
        <f>"("&amp;ﾀﾞﾌﾞﾙｽ入力!$C$21</f>
        <v>(</v>
      </c>
      <c r="Q2" s="41" t="s">
        <v>139</v>
      </c>
    </row>
    <row r="3" spans="1:20" ht="22.5" customHeight="1" thickBot="1" x14ac:dyDescent="0.2">
      <c r="L3" s="459"/>
      <c r="M3" s="459"/>
      <c r="N3" s="184"/>
      <c r="O3" s="2"/>
      <c r="P3" s="3"/>
    </row>
    <row r="4" spans="1:20" ht="22.5" customHeight="1" x14ac:dyDescent="0.15">
      <c r="A4" s="460" t="s">
        <v>1</v>
      </c>
      <c r="B4" s="460"/>
      <c r="C4" s="460"/>
      <c r="J4" s="461" t="s">
        <v>2</v>
      </c>
      <c r="K4" s="462"/>
      <c r="L4" s="463">
        <f>ﾀﾞﾌﾞﾙｽ入力!C23</f>
        <v>0</v>
      </c>
      <c r="M4" s="464"/>
      <c r="N4" s="464"/>
      <c r="O4" s="464"/>
      <c r="P4" s="88" t="s">
        <v>66</v>
      </c>
      <c r="Q4" s="89">
        <f>ﾀﾞﾌﾞﾙｽ入力!C24</f>
        <v>0</v>
      </c>
    </row>
    <row r="5" spans="1:20" ht="22.5" customHeight="1" thickBot="1" x14ac:dyDescent="0.2">
      <c r="J5" s="430" t="s">
        <v>3</v>
      </c>
      <c r="K5" s="431"/>
      <c r="L5" s="428">
        <f>ﾀﾞﾌﾞﾙｽ入力!C25</f>
        <v>0</v>
      </c>
      <c r="M5" s="428"/>
      <c r="N5" s="428"/>
      <c r="O5" s="428"/>
      <c r="P5" s="428"/>
      <c r="Q5" s="82"/>
    </row>
    <row r="6" spans="1:20" ht="22.5" customHeight="1" x14ac:dyDescent="0.15">
      <c r="A6" s="450" t="s">
        <v>68</v>
      </c>
      <c r="B6" s="451"/>
      <c r="C6" s="451"/>
      <c r="D6" s="451"/>
      <c r="E6" s="451"/>
      <c r="F6" s="451"/>
      <c r="G6" s="452"/>
      <c r="J6" s="430" t="s">
        <v>4</v>
      </c>
      <c r="K6" s="431"/>
      <c r="L6" s="453" t="str">
        <f>"〒"&amp;ﾀﾞﾌﾞﾙｽ入力!C26&amp;" "&amp;ﾀﾞﾌﾞﾙｽ入力!C27</f>
        <v xml:space="preserve">〒 </v>
      </c>
      <c r="M6" s="454"/>
      <c r="N6" s="454"/>
      <c r="O6" s="454"/>
      <c r="P6" s="454"/>
      <c r="Q6" s="455"/>
    </row>
    <row r="7" spans="1:20" ht="22.5" customHeight="1" x14ac:dyDescent="0.15">
      <c r="A7" s="5">
        <v>1</v>
      </c>
      <c r="B7" s="427">
        <f>ﾀﾞﾌﾞﾙｽ入力!$F$25</f>
        <v>0</v>
      </c>
      <c r="C7" s="428"/>
      <c r="D7" s="43"/>
      <c r="E7" s="428"/>
      <c r="F7" s="428"/>
      <c r="G7" s="429"/>
      <c r="J7" s="430" t="s">
        <v>5</v>
      </c>
      <c r="K7" s="431"/>
      <c r="L7" s="90" t="s">
        <v>164</v>
      </c>
      <c r="M7" s="428">
        <f>ﾀﾞﾌﾞﾙｽ入力!C28</f>
        <v>0</v>
      </c>
      <c r="N7" s="428"/>
      <c r="O7" s="428"/>
      <c r="P7" s="428"/>
      <c r="Q7" s="91"/>
    </row>
    <row r="8" spans="1:20" ht="22.5" customHeight="1" x14ac:dyDescent="0.15">
      <c r="A8" s="5">
        <v>2</v>
      </c>
      <c r="B8" s="427">
        <f>ﾀﾞﾌﾞﾙｽ入力!$F$26</f>
        <v>0</v>
      </c>
      <c r="C8" s="428"/>
      <c r="D8" s="43"/>
      <c r="E8" s="428"/>
      <c r="F8" s="428"/>
      <c r="G8" s="429"/>
      <c r="J8" s="430" t="s">
        <v>6</v>
      </c>
      <c r="K8" s="431"/>
      <c r="L8" s="92" t="s">
        <v>63</v>
      </c>
      <c r="M8" s="428">
        <f>ﾀﾞﾌﾞﾙｽ入力!C29</f>
        <v>0</v>
      </c>
      <c r="N8" s="428"/>
      <c r="O8" s="428"/>
      <c r="P8" s="428"/>
      <c r="Q8" s="93"/>
    </row>
    <row r="9" spans="1:20" ht="22.5" customHeight="1" x14ac:dyDescent="0.15">
      <c r="A9" s="182">
        <v>3</v>
      </c>
      <c r="B9" s="427">
        <f>ﾀﾞﾌﾞﾙｽ入力!$F$27</f>
        <v>0</v>
      </c>
      <c r="C9" s="428"/>
      <c r="D9" s="43"/>
      <c r="E9" s="428"/>
      <c r="F9" s="428"/>
      <c r="G9" s="429"/>
      <c r="J9" s="430" t="s">
        <v>7</v>
      </c>
      <c r="K9" s="431"/>
      <c r="L9" s="428">
        <f>ﾀﾞﾌﾞﾙｽ入力!C30</f>
        <v>0</v>
      </c>
      <c r="M9" s="428"/>
      <c r="N9" s="428"/>
      <c r="O9" s="428"/>
      <c r="P9" s="428"/>
      <c r="Q9" s="82" t="s">
        <v>165</v>
      </c>
    </row>
    <row r="10" spans="1:20" ht="22.5" customHeight="1" thickBot="1" x14ac:dyDescent="0.2">
      <c r="A10" s="183">
        <v>4</v>
      </c>
      <c r="B10" s="432">
        <f>ﾀﾞﾌﾞﾙｽ入力!$F$28</f>
        <v>0</v>
      </c>
      <c r="C10" s="433"/>
      <c r="D10" s="44"/>
      <c r="E10" s="433"/>
      <c r="F10" s="433"/>
      <c r="G10" s="434"/>
      <c r="J10" s="435" t="s">
        <v>9</v>
      </c>
      <c r="K10" s="436"/>
      <c r="L10" s="433">
        <f>ﾀﾞﾌﾞﾙｽ入力!C31</f>
        <v>0</v>
      </c>
      <c r="M10" s="433"/>
      <c r="N10" s="433"/>
      <c r="O10" s="433"/>
      <c r="P10" s="433"/>
      <c r="Q10" s="83" t="s">
        <v>166</v>
      </c>
    </row>
    <row r="11" spans="1:20" ht="22.5" customHeight="1" thickBot="1" x14ac:dyDescent="0.2">
      <c r="A11" s="32" t="s">
        <v>10</v>
      </c>
      <c r="B11" s="32"/>
      <c r="C11" s="32"/>
      <c r="D11" s="32"/>
      <c r="E11" s="32"/>
      <c r="F11" s="28"/>
      <c r="G11" s="28"/>
      <c r="H11" s="28"/>
      <c r="I11" s="28"/>
    </row>
    <row r="12" spans="1:20" ht="22.5" customHeight="1" x14ac:dyDescent="0.15">
      <c r="A12" s="437" t="s">
        <v>11</v>
      </c>
      <c r="B12" s="439" t="s" ph="1">
        <v>61</v>
      </c>
      <c r="C12" s="440" ph="1"/>
      <c r="D12" s="443" t="s">
        <v>12</v>
      </c>
      <c r="E12" s="439" t="s">
        <v>64</v>
      </c>
      <c r="F12" s="445"/>
      <c r="G12" s="445"/>
      <c r="H12" s="445"/>
      <c r="I12" s="440"/>
      <c r="J12" s="439" t="s">
        <v>62</v>
      </c>
      <c r="K12" s="445"/>
      <c r="L12" s="440"/>
      <c r="M12" s="447" t="s">
        <v>284</v>
      </c>
      <c r="N12" s="448"/>
      <c r="O12" s="445"/>
      <c r="P12" s="445"/>
      <c r="Q12" s="449"/>
      <c r="S12" s="1" ph="1"/>
      <c r="T12" s="1" ph="1"/>
    </row>
    <row r="13" spans="1:20" ht="22.5" customHeight="1" thickBot="1" x14ac:dyDescent="0.2">
      <c r="A13" s="438"/>
      <c r="B13" s="441" ph="1"/>
      <c r="C13" s="442" ph="1"/>
      <c r="D13" s="444"/>
      <c r="E13" s="441"/>
      <c r="F13" s="446"/>
      <c r="G13" s="446"/>
      <c r="H13" s="446"/>
      <c r="I13" s="442"/>
      <c r="J13" s="441"/>
      <c r="K13" s="446"/>
      <c r="L13" s="442"/>
      <c r="M13" s="141">
        <f>ﾀﾞﾌﾞﾙｽ入力!$P$32</f>
        <v>0</v>
      </c>
      <c r="N13" s="141">
        <f>ﾀﾞﾌﾞﾙｽ入力!$Q$32</f>
        <v>0</v>
      </c>
      <c r="O13" s="141">
        <f>ﾀﾞﾌﾞﾙｽ入力!$R$32</f>
        <v>0</v>
      </c>
      <c r="P13" s="141">
        <f>ﾀﾞﾌﾞﾙｽ入力!$S$32</f>
        <v>0</v>
      </c>
      <c r="Q13" s="6" t="s">
        <v>14</v>
      </c>
      <c r="S13" s="1" ph="1"/>
      <c r="T13" s="1" ph="1"/>
    </row>
    <row r="14" spans="1:20" ht="12" customHeight="1" thickTop="1" x14ac:dyDescent="0.15">
      <c r="A14" s="419">
        <v>1</v>
      </c>
      <c r="B14" s="45">
        <f>ﾀﾞﾌﾞﾙｽ入力!I35</f>
        <v>0</v>
      </c>
      <c r="C14" s="46">
        <f>ﾀﾞﾌﾞﾙｽ入力!J35</f>
        <v>0</v>
      </c>
      <c r="D14" s="420">
        <f>ﾀﾞﾌﾞﾙｽ入力!K35</f>
        <v>0</v>
      </c>
      <c r="E14" s="421">
        <f>ﾀﾞﾌﾞﾙｽ入力!L35</f>
        <v>0</v>
      </c>
      <c r="F14" s="422" t="s">
        <v>167</v>
      </c>
      <c r="G14" s="422">
        <f>ﾀﾞﾌﾞﾙｽ入力!M35</f>
        <v>0</v>
      </c>
      <c r="H14" s="422" t="s">
        <v>168</v>
      </c>
      <c r="I14" s="423">
        <f>ﾀﾞﾌﾞﾙｽ入力!N35</f>
        <v>0</v>
      </c>
      <c r="J14" s="424">
        <f>ﾀﾞﾌﾞﾙｽ入力!O35</f>
        <v>0</v>
      </c>
      <c r="K14" s="425"/>
      <c r="L14" s="426"/>
      <c r="M14" s="110">
        <f>ﾀﾞﾌﾞﾙｽ入力!P35</f>
        <v>0</v>
      </c>
      <c r="N14" s="111">
        <f>ﾀﾞﾌﾞﾙｽ入力!Q35</f>
        <v>0</v>
      </c>
      <c r="O14" s="111">
        <f>ﾀﾞﾌﾞﾙｽ入力!R35</f>
        <v>0</v>
      </c>
      <c r="P14" s="112">
        <f>ﾀﾞﾌﾞﾙｽ入力!S35</f>
        <v>0</v>
      </c>
      <c r="Q14" s="414" t="str">
        <f>ﾀﾞﾌﾞﾙｽ入力!Z35</f>
        <v/>
      </c>
    </row>
    <row r="15" spans="1:20" ht="22.5" customHeight="1" x14ac:dyDescent="0.15">
      <c r="A15" s="392"/>
      <c r="B15" s="180">
        <f>ﾀﾞﾌﾞﾙｽ入力!G35</f>
        <v>0</v>
      </c>
      <c r="C15" s="181">
        <f>ﾀﾞﾌﾞﾙｽ入力!H35</f>
        <v>0</v>
      </c>
      <c r="D15" s="395"/>
      <c r="E15" s="397"/>
      <c r="F15" s="399"/>
      <c r="G15" s="399"/>
      <c r="H15" s="399"/>
      <c r="I15" s="401"/>
      <c r="J15" s="385"/>
      <c r="K15" s="386"/>
      <c r="L15" s="387"/>
      <c r="M15" s="113" t="str">
        <f ca="1">ﾀﾞﾌﾞﾙｽ入力!V35</f>
        <v/>
      </c>
      <c r="N15" s="114" t="str">
        <f ca="1">ﾀﾞﾌﾞﾙｽ入力!W35</f>
        <v/>
      </c>
      <c r="O15" s="115" t="str">
        <f ca="1">ﾀﾞﾌﾞﾙｽ入力!X35</f>
        <v/>
      </c>
      <c r="P15" s="116" t="str">
        <f ca="1">ﾀﾞﾌﾞﾙｽ入力!Y35</f>
        <v/>
      </c>
      <c r="Q15" s="375"/>
    </row>
    <row r="16" spans="1:20" ht="12" customHeight="1" x14ac:dyDescent="0.15">
      <c r="A16" s="392"/>
      <c r="B16" s="47">
        <f>ﾀﾞﾌﾞﾙｽ入力!I36</f>
        <v>0</v>
      </c>
      <c r="C16" s="48">
        <f>ﾀﾞﾌﾞﾙｽ入力!J36</f>
        <v>0</v>
      </c>
      <c r="D16" s="415">
        <f>ﾀﾞﾌﾞﾙｽ入力!K36</f>
        <v>0</v>
      </c>
      <c r="E16" s="416">
        <f>ﾀﾞﾌﾞﾙｽ入力!L36</f>
        <v>0</v>
      </c>
      <c r="F16" s="417" t="s">
        <v>169</v>
      </c>
      <c r="G16" s="417">
        <f>ﾀﾞﾌﾞﾙｽ入力!M36</f>
        <v>0</v>
      </c>
      <c r="H16" s="417" t="s">
        <v>169</v>
      </c>
      <c r="I16" s="418">
        <f>ﾀﾞﾌﾞﾙｽ入力!N36</f>
        <v>0</v>
      </c>
      <c r="J16" s="416">
        <f>ﾀﾞﾌﾞﾙｽ入力!O36</f>
        <v>0</v>
      </c>
      <c r="K16" s="417"/>
      <c r="L16" s="418"/>
      <c r="M16" s="117">
        <f>ﾀﾞﾌﾞﾙｽ入力!P36</f>
        <v>0</v>
      </c>
      <c r="N16" s="118">
        <f>ﾀﾞﾌﾞﾙｽ入力!Q36</f>
        <v>0</v>
      </c>
      <c r="O16" s="118">
        <f>ﾀﾞﾌﾞﾙｽ入力!R36</f>
        <v>0</v>
      </c>
      <c r="P16" s="119">
        <f>ﾀﾞﾌﾞﾙｽ入力!S36</f>
        <v>0</v>
      </c>
      <c r="Q16" s="375"/>
    </row>
    <row r="17" spans="1:17" ht="22.5" customHeight="1" x14ac:dyDescent="0.15">
      <c r="A17" s="413"/>
      <c r="B17" s="49">
        <f>ﾀﾞﾌﾞﾙｽ入力!G36</f>
        <v>0</v>
      </c>
      <c r="C17" s="50">
        <f>ﾀﾞﾌﾞﾙｽ入力!H36</f>
        <v>0</v>
      </c>
      <c r="D17" s="406"/>
      <c r="E17" s="407"/>
      <c r="F17" s="408"/>
      <c r="G17" s="408"/>
      <c r="H17" s="408"/>
      <c r="I17" s="409"/>
      <c r="J17" s="407"/>
      <c r="K17" s="408"/>
      <c r="L17" s="409"/>
      <c r="M17" s="120" t="str">
        <f ca="1">ﾀﾞﾌﾞﾙｽ入力!V36</f>
        <v/>
      </c>
      <c r="N17" s="179" t="str">
        <f ca="1">ﾀﾞﾌﾞﾙｽ入力!W36</f>
        <v/>
      </c>
      <c r="O17" s="121" t="str">
        <f ca="1">ﾀﾞﾌﾞﾙｽ入力!X36</f>
        <v/>
      </c>
      <c r="P17" s="122" t="str">
        <f ca="1">ﾀﾞﾌﾞﾙｽ入力!Y36</f>
        <v/>
      </c>
      <c r="Q17" s="405"/>
    </row>
    <row r="18" spans="1:17" ht="12" customHeight="1" x14ac:dyDescent="0.15">
      <c r="A18" s="391">
        <v>2</v>
      </c>
      <c r="B18" s="51">
        <f>ﾀﾞﾌﾞﾙｽ入力!I37</f>
        <v>0</v>
      </c>
      <c r="C18" s="52">
        <f>ﾀﾞﾌﾞﾙｽ入力!J37</f>
        <v>0</v>
      </c>
      <c r="D18" s="394">
        <f>ﾀﾞﾌﾞﾙｽ入力!K37</f>
        <v>0</v>
      </c>
      <c r="E18" s="396">
        <f>ﾀﾞﾌﾞﾙｽ入力!L37</f>
        <v>0</v>
      </c>
      <c r="F18" s="398" t="s">
        <v>169</v>
      </c>
      <c r="G18" s="398">
        <f>ﾀﾞﾌﾞﾙｽ入力!M37</f>
        <v>0</v>
      </c>
      <c r="H18" s="398" t="s">
        <v>169</v>
      </c>
      <c r="I18" s="400">
        <f>ﾀﾞﾌﾞﾙｽ入力!N37</f>
        <v>0</v>
      </c>
      <c r="J18" s="402">
        <f>ﾀﾞﾌﾞﾙｽ入力!O37</f>
        <v>0</v>
      </c>
      <c r="K18" s="403"/>
      <c r="L18" s="404"/>
      <c r="M18" s="123">
        <f>ﾀﾞﾌﾞﾙｽ入力!P37</f>
        <v>0</v>
      </c>
      <c r="N18" s="124">
        <f>ﾀﾞﾌﾞﾙｽ入力!Q37</f>
        <v>0</v>
      </c>
      <c r="O18" s="124">
        <f>ﾀﾞﾌﾞﾙｽ入力!R37</f>
        <v>0</v>
      </c>
      <c r="P18" s="125">
        <f>ﾀﾞﾌﾞﾙｽ入力!S37</f>
        <v>0</v>
      </c>
      <c r="Q18" s="374" t="str">
        <f>ﾀﾞﾌﾞﾙｽ入力!Z37</f>
        <v/>
      </c>
    </row>
    <row r="19" spans="1:17" ht="22.5" customHeight="1" x14ac:dyDescent="0.15">
      <c r="A19" s="392"/>
      <c r="B19" s="180">
        <f>ﾀﾞﾌﾞﾙｽ入力!G37</f>
        <v>0</v>
      </c>
      <c r="C19" s="181">
        <f>ﾀﾞﾌﾞﾙｽ入力!H37</f>
        <v>0</v>
      </c>
      <c r="D19" s="395"/>
      <c r="E19" s="397"/>
      <c r="F19" s="399"/>
      <c r="G19" s="399"/>
      <c r="H19" s="399"/>
      <c r="I19" s="401"/>
      <c r="J19" s="385"/>
      <c r="K19" s="386"/>
      <c r="L19" s="387"/>
      <c r="M19" s="113" t="str">
        <f ca="1">ﾀﾞﾌﾞﾙｽ入力!V37</f>
        <v/>
      </c>
      <c r="N19" s="115" t="str">
        <f ca="1">ﾀﾞﾌﾞﾙｽ入力!W37</f>
        <v/>
      </c>
      <c r="O19" s="115" t="str">
        <f ca="1">ﾀﾞﾌﾞﾙｽ入力!X37</f>
        <v/>
      </c>
      <c r="P19" s="116" t="str">
        <f ca="1">ﾀﾞﾌﾞﾙｽ入力!Y37</f>
        <v/>
      </c>
      <c r="Q19" s="375"/>
    </row>
    <row r="20" spans="1:17" ht="12" customHeight="1" x14ac:dyDescent="0.15">
      <c r="A20" s="392"/>
      <c r="B20" s="47">
        <f>ﾀﾞﾌﾞﾙｽ入力!I38</f>
        <v>0</v>
      </c>
      <c r="C20" s="48">
        <f>ﾀﾞﾌﾞﾙｽ入力!J38</f>
        <v>0</v>
      </c>
      <c r="D20" s="377">
        <f>ﾀﾞﾌﾞﾙｽ入力!K38</f>
        <v>0</v>
      </c>
      <c r="E20" s="379">
        <f>ﾀﾞﾌﾞﾙｽ入力!L38</f>
        <v>0</v>
      </c>
      <c r="F20" s="381" t="s">
        <v>169</v>
      </c>
      <c r="G20" s="381">
        <f>ﾀﾞﾌﾞﾙｽ入力!M38</f>
        <v>0</v>
      </c>
      <c r="H20" s="381" t="s">
        <v>169</v>
      </c>
      <c r="I20" s="383">
        <f>ﾀﾞﾌﾞﾙｽ入力!N38</f>
        <v>0</v>
      </c>
      <c r="J20" s="385">
        <f>ﾀﾞﾌﾞﾙｽ入力!O38</f>
        <v>0</v>
      </c>
      <c r="K20" s="386"/>
      <c r="L20" s="387"/>
      <c r="M20" s="117">
        <f>ﾀﾞﾌﾞﾙｽ入力!P38</f>
        <v>0</v>
      </c>
      <c r="N20" s="118">
        <f>ﾀﾞﾌﾞﾙｽ入力!Q38</f>
        <v>0</v>
      </c>
      <c r="O20" s="118">
        <f>ﾀﾞﾌﾞﾙｽ入力!R38</f>
        <v>0</v>
      </c>
      <c r="P20" s="119">
        <f>ﾀﾞﾌﾞﾙｽ入力!S38</f>
        <v>0</v>
      </c>
      <c r="Q20" s="375"/>
    </row>
    <row r="21" spans="1:17" ht="22.5" customHeight="1" x14ac:dyDescent="0.15">
      <c r="A21" s="413"/>
      <c r="B21" s="49">
        <f>ﾀﾞﾌﾞﾙｽ入力!G38</f>
        <v>0</v>
      </c>
      <c r="C21" s="50">
        <f>ﾀﾞﾌﾞﾙｽ入力!H38</f>
        <v>0</v>
      </c>
      <c r="D21" s="406"/>
      <c r="E21" s="407"/>
      <c r="F21" s="408"/>
      <c r="G21" s="408"/>
      <c r="H21" s="408"/>
      <c r="I21" s="409"/>
      <c r="J21" s="410"/>
      <c r="K21" s="411"/>
      <c r="L21" s="412"/>
      <c r="M21" s="120" t="str">
        <f ca="1">ﾀﾞﾌﾞﾙｽ入力!V38</f>
        <v/>
      </c>
      <c r="N21" s="121" t="str">
        <f ca="1">ﾀﾞﾌﾞﾙｽ入力!W38</f>
        <v/>
      </c>
      <c r="O21" s="121" t="str">
        <f ca="1">ﾀﾞﾌﾞﾙｽ入力!X38</f>
        <v/>
      </c>
      <c r="P21" s="122" t="str">
        <f ca="1">ﾀﾞﾌﾞﾙｽ入力!Y38</f>
        <v/>
      </c>
      <c r="Q21" s="405"/>
    </row>
    <row r="22" spans="1:17" ht="12" customHeight="1" x14ac:dyDescent="0.15">
      <c r="A22" s="391">
        <v>3</v>
      </c>
      <c r="B22" s="47">
        <f>ﾀﾞﾌﾞﾙｽ入力!I39</f>
        <v>0</v>
      </c>
      <c r="C22" s="48">
        <f>ﾀﾞﾌﾞﾙｽ入力!J39</f>
        <v>0</v>
      </c>
      <c r="D22" s="377">
        <f>ﾀﾞﾌﾞﾙｽ入力!K39</f>
        <v>0</v>
      </c>
      <c r="E22" s="379">
        <f>ﾀﾞﾌﾞﾙｽ入力!L39</f>
        <v>0</v>
      </c>
      <c r="F22" s="381" t="s">
        <v>169</v>
      </c>
      <c r="G22" s="381">
        <f>ﾀﾞﾌﾞﾙｽ入力!M39</f>
        <v>0</v>
      </c>
      <c r="H22" s="381" t="s">
        <v>169</v>
      </c>
      <c r="I22" s="383">
        <f>ﾀﾞﾌﾞﾙｽ入力!N39</f>
        <v>0</v>
      </c>
      <c r="J22" s="397">
        <f>ﾀﾞﾌﾞﾙｽ入力!O39</f>
        <v>0</v>
      </c>
      <c r="K22" s="399"/>
      <c r="L22" s="401"/>
      <c r="M22" s="123">
        <f>ﾀﾞﾌﾞﾙｽ入力!P39</f>
        <v>0</v>
      </c>
      <c r="N22" s="124">
        <f>ﾀﾞﾌﾞﾙｽ入力!Q39</f>
        <v>0</v>
      </c>
      <c r="O22" s="124">
        <f>ﾀﾞﾌﾞﾙｽ入力!R39</f>
        <v>0</v>
      </c>
      <c r="P22" s="125">
        <f>ﾀﾞﾌﾞﾙｽ入力!S39</f>
        <v>0</v>
      </c>
      <c r="Q22" s="375" t="str">
        <f>ﾀﾞﾌﾞﾙｽ入力!Z39</f>
        <v/>
      </c>
    </row>
    <row r="23" spans="1:17" ht="22.5" customHeight="1" x14ac:dyDescent="0.15">
      <c r="A23" s="392"/>
      <c r="B23" s="180">
        <f>ﾀﾞﾌﾞﾙｽ入力!G39</f>
        <v>0</v>
      </c>
      <c r="C23" s="181">
        <f>ﾀﾞﾌﾞﾙｽ入力!H39</f>
        <v>0</v>
      </c>
      <c r="D23" s="395"/>
      <c r="E23" s="397"/>
      <c r="F23" s="399"/>
      <c r="G23" s="399"/>
      <c r="H23" s="399"/>
      <c r="I23" s="401"/>
      <c r="J23" s="385"/>
      <c r="K23" s="386"/>
      <c r="L23" s="387"/>
      <c r="M23" s="113" t="str">
        <f ca="1">ﾀﾞﾌﾞﾙｽ入力!V39</f>
        <v/>
      </c>
      <c r="N23" s="115" t="str">
        <f ca="1">ﾀﾞﾌﾞﾙｽ入力!W39</f>
        <v/>
      </c>
      <c r="O23" s="115" t="str">
        <f ca="1">ﾀﾞﾌﾞﾙｽ入力!X39</f>
        <v/>
      </c>
      <c r="P23" s="116" t="str">
        <f ca="1">ﾀﾞﾌﾞﾙｽ入力!Y39</f>
        <v/>
      </c>
      <c r="Q23" s="375"/>
    </row>
    <row r="24" spans="1:17" ht="12" customHeight="1" x14ac:dyDescent="0.15">
      <c r="A24" s="392"/>
      <c r="B24" s="47">
        <f>ﾀﾞﾌﾞﾙｽ入力!I40</f>
        <v>0</v>
      </c>
      <c r="C24" s="48">
        <f>ﾀﾞﾌﾞﾙｽ入力!J40</f>
        <v>0</v>
      </c>
      <c r="D24" s="377">
        <f>ﾀﾞﾌﾞﾙｽ入力!K40</f>
        <v>0</v>
      </c>
      <c r="E24" s="379">
        <f>ﾀﾞﾌﾞﾙｽ入力!L40</f>
        <v>0</v>
      </c>
      <c r="F24" s="381" t="s">
        <v>169</v>
      </c>
      <c r="G24" s="381">
        <f>ﾀﾞﾌﾞﾙｽ入力!M40</f>
        <v>0</v>
      </c>
      <c r="H24" s="381" t="s">
        <v>169</v>
      </c>
      <c r="I24" s="383">
        <f>ﾀﾞﾌﾞﾙｽ入力!N40</f>
        <v>0</v>
      </c>
      <c r="J24" s="385">
        <f>ﾀﾞﾌﾞﾙｽ入力!O40</f>
        <v>0</v>
      </c>
      <c r="K24" s="386"/>
      <c r="L24" s="387"/>
      <c r="M24" s="117">
        <f>ﾀﾞﾌﾞﾙｽ入力!P40</f>
        <v>0</v>
      </c>
      <c r="N24" s="118">
        <f>ﾀﾞﾌﾞﾙｽ入力!Q40</f>
        <v>0</v>
      </c>
      <c r="O24" s="118">
        <f>ﾀﾞﾌﾞﾙｽ入力!R40</f>
        <v>0</v>
      </c>
      <c r="P24" s="119">
        <f>ﾀﾞﾌﾞﾙｽ入力!S40</f>
        <v>0</v>
      </c>
      <c r="Q24" s="375"/>
    </row>
    <row r="25" spans="1:17" ht="22.5" customHeight="1" x14ac:dyDescent="0.15">
      <c r="A25" s="413"/>
      <c r="B25" s="49">
        <f>ﾀﾞﾌﾞﾙｽ入力!G40</f>
        <v>0</v>
      </c>
      <c r="C25" s="50">
        <f>ﾀﾞﾌﾞﾙｽ入力!H40</f>
        <v>0</v>
      </c>
      <c r="D25" s="406"/>
      <c r="E25" s="407"/>
      <c r="F25" s="408"/>
      <c r="G25" s="408"/>
      <c r="H25" s="408"/>
      <c r="I25" s="409"/>
      <c r="J25" s="410"/>
      <c r="K25" s="411"/>
      <c r="L25" s="412"/>
      <c r="M25" s="120" t="str">
        <f ca="1">ﾀﾞﾌﾞﾙｽ入力!V40</f>
        <v/>
      </c>
      <c r="N25" s="121" t="str">
        <f ca="1">ﾀﾞﾌﾞﾙｽ入力!W40</f>
        <v/>
      </c>
      <c r="O25" s="121" t="str">
        <f ca="1">ﾀﾞﾌﾞﾙｽ入力!X40</f>
        <v/>
      </c>
      <c r="P25" s="122" t="str">
        <f ca="1">ﾀﾞﾌﾞﾙｽ入力!Y40</f>
        <v/>
      </c>
      <c r="Q25" s="405"/>
    </row>
    <row r="26" spans="1:17" ht="12" customHeight="1" x14ac:dyDescent="0.15">
      <c r="A26" s="391">
        <v>4</v>
      </c>
      <c r="B26" s="51">
        <f>ﾀﾞﾌﾞﾙｽ入力!I41</f>
        <v>0</v>
      </c>
      <c r="C26" s="52">
        <f>ﾀﾞﾌﾞﾙｽ入力!J41</f>
        <v>0</v>
      </c>
      <c r="D26" s="394">
        <f>ﾀﾞﾌﾞﾙｽ入力!K41</f>
        <v>0</v>
      </c>
      <c r="E26" s="396">
        <f>ﾀﾞﾌﾞﾙｽ入力!L41</f>
        <v>0</v>
      </c>
      <c r="F26" s="398" t="s">
        <v>169</v>
      </c>
      <c r="G26" s="398">
        <f>ﾀﾞﾌﾞﾙｽ入力!M41</f>
        <v>0</v>
      </c>
      <c r="H26" s="398" t="s">
        <v>169</v>
      </c>
      <c r="I26" s="400">
        <f>ﾀﾞﾌﾞﾙｽ入力!N41</f>
        <v>0</v>
      </c>
      <c r="J26" s="402">
        <f>ﾀﾞﾌﾞﾙｽ入力!O41</f>
        <v>0</v>
      </c>
      <c r="K26" s="403"/>
      <c r="L26" s="404"/>
      <c r="M26" s="123">
        <f>ﾀﾞﾌﾞﾙｽ入力!P41</f>
        <v>0</v>
      </c>
      <c r="N26" s="124">
        <f>ﾀﾞﾌﾞﾙｽ入力!Q41</f>
        <v>0</v>
      </c>
      <c r="O26" s="124">
        <f>ﾀﾞﾌﾞﾙｽ入力!R41</f>
        <v>0</v>
      </c>
      <c r="P26" s="125">
        <f>ﾀﾞﾌﾞﾙｽ入力!S41</f>
        <v>0</v>
      </c>
      <c r="Q26" s="374" t="str">
        <f>ﾀﾞﾌﾞﾙｽ入力!Z41</f>
        <v/>
      </c>
    </row>
    <row r="27" spans="1:17" ht="22.5" customHeight="1" x14ac:dyDescent="0.15">
      <c r="A27" s="392"/>
      <c r="B27" s="180">
        <f>ﾀﾞﾌﾞﾙｽ入力!G41</f>
        <v>0</v>
      </c>
      <c r="C27" s="181">
        <f>ﾀﾞﾌﾞﾙｽ入力!H41</f>
        <v>0</v>
      </c>
      <c r="D27" s="395"/>
      <c r="E27" s="397"/>
      <c r="F27" s="399"/>
      <c r="G27" s="399"/>
      <c r="H27" s="399"/>
      <c r="I27" s="401"/>
      <c r="J27" s="385"/>
      <c r="K27" s="386"/>
      <c r="L27" s="387"/>
      <c r="M27" s="113" t="str">
        <f ca="1">ﾀﾞﾌﾞﾙｽ入力!V41</f>
        <v/>
      </c>
      <c r="N27" s="115" t="str">
        <f ca="1">ﾀﾞﾌﾞﾙｽ入力!W41</f>
        <v/>
      </c>
      <c r="O27" s="115" t="str">
        <f ca="1">ﾀﾞﾌﾞﾙｽ入力!X41</f>
        <v/>
      </c>
      <c r="P27" s="116" t="str">
        <f ca="1">ﾀﾞﾌﾞﾙｽ入力!Y41</f>
        <v/>
      </c>
      <c r="Q27" s="375"/>
    </row>
    <row r="28" spans="1:17" ht="12" customHeight="1" x14ac:dyDescent="0.15">
      <c r="A28" s="392"/>
      <c r="B28" s="47">
        <f>ﾀﾞﾌﾞﾙｽ入力!I42</f>
        <v>0</v>
      </c>
      <c r="C28" s="48">
        <f>ﾀﾞﾌﾞﾙｽ入力!J42</f>
        <v>0</v>
      </c>
      <c r="D28" s="377">
        <f>ﾀﾞﾌﾞﾙｽ入力!K42</f>
        <v>0</v>
      </c>
      <c r="E28" s="379">
        <f>ﾀﾞﾌﾞﾙｽ入力!L42</f>
        <v>0</v>
      </c>
      <c r="F28" s="381" t="s">
        <v>169</v>
      </c>
      <c r="G28" s="381">
        <f>ﾀﾞﾌﾞﾙｽ入力!M42</f>
        <v>0</v>
      </c>
      <c r="H28" s="381" t="s">
        <v>169</v>
      </c>
      <c r="I28" s="383">
        <f>ﾀﾞﾌﾞﾙｽ入力!N42</f>
        <v>0</v>
      </c>
      <c r="J28" s="385">
        <f>ﾀﾞﾌﾞﾙｽ入力!O42</f>
        <v>0</v>
      </c>
      <c r="K28" s="386"/>
      <c r="L28" s="387"/>
      <c r="M28" s="117">
        <f>ﾀﾞﾌﾞﾙｽ入力!P42</f>
        <v>0</v>
      </c>
      <c r="N28" s="118">
        <f>ﾀﾞﾌﾞﾙｽ入力!Q42</f>
        <v>0</v>
      </c>
      <c r="O28" s="118">
        <f>ﾀﾞﾌﾞﾙｽ入力!R42</f>
        <v>0</v>
      </c>
      <c r="P28" s="119">
        <f>ﾀﾞﾌﾞﾙｽ入力!S42</f>
        <v>0</v>
      </c>
      <c r="Q28" s="375"/>
    </row>
    <row r="29" spans="1:17" ht="22.5" customHeight="1" x14ac:dyDescent="0.15">
      <c r="A29" s="413"/>
      <c r="B29" s="49">
        <f>ﾀﾞﾌﾞﾙｽ入力!G42</f>
        <v>0</v>
      </c>
      <c r="C29" s="50">
        <f>ﾀﾞﾌﾞﾙｽ入力!H42</f>
        <v>0</v>
      </c>
      <c r="D29" s="406"/>
      <c r="E29" s="407"/>
      <c r="F29" s="408"/>
      <c r="G29" s="408"/>
      <c r="H29" s="408"/>
      <c r="I29" s="409"/>
      <c r="J29" s="410"/>
      <c r="K29" s="411"/>
      <c r="L29" s="412"/>
      <c r="M29" s="120" t="str">
        <f ca="1">ﾀﾞﾌﾞﾙｽ入力!V42</f>
        <v/>
      </c>
      <c r="N29" s="121" t="str">
        <f ca="1">ﾀﾞﾌﾞﾙｽ入力!W42</f>
        <v/>
      </c>
      <c r="O29" s="121" t="str">
        <f ca="1">ﾀﾞﾌﾞﾙｽ入力!X42</f>
        <v/>
      </c>
      <c r="P29" s="122" t="str">
        <f ca="1">ﾀﾞﾌﾞﾙｽ入力!Y42</f>
        <v/>
      </c>
      <c r="Q29" s="405"/>
    </row>
    <row r="30" spans="1:17" ht="12" customHeight="1" x14ac:dyDescent="0.15">
      <c r="A30" s="391">
        <v>5</v>
      </c>
      <c r="B30" s="51">
        <f>ﾀﾞﾌﾞﾙｽ入力!I43</f>
        <v>0</v>
      </c>
      <c r="C30" s="52">
        <f>ﾀﾞﾌﾞﾙｽ入力!J43</f>
        <v>0</v>
      </c>
      <c r="D30" s="394">
        <f>ﾀﾞﾌﾞﾙｽ入力!K43</f>
        <v>0</v>
      </c>
      <c r="E30" s="396">
        <f>ﾀﾞﾌﾞﾙｽ入力!L43</f>
        <v>0</v>
      </c>
      <c r="F30" s="398" t="s">
        <v>169</v>
      </c>
      <c r="G30" s="398">
        <f>ﾀﾞﾌﾞﾙｽ入力!M43</f>
        <v>0</v>
      </c>
      <c r="H30" s="398" t="s">
        <v>169</v>
      </c>
      <c r="I30" s="400">
        <f>ﾀﾞﾌﾞﾙｽ入力!N43</f>
        <v>0</v>
      </c>
      <c r="J30" s="402">
        <f>ﾀﾞﾌﾞﾙｽ入力!O43</f>
        <v>0</v>
      </c>
      <c r="K30" s="403"/>
      <c r="L30" s="404"/>
      <c r="M30" s="123">
        <f>ﾀﾞﾌﾞﾙｽ入力!P43</f>
        <v>0</v>
      </c>
      <c r="N30" s="124">
        <f>ﾀﾞﾌﾞﾙｽ入力!Q43</f>
        <v>0</v>
      </c>
      <c r="O30" s="124">
        <f>ﾀﾞﾌﾞﾙｽ入力!R43</f>
        <v>0</v>
      </c>
      <c r="P30" s="125">
        <f>ﾀﾞﾌﾞﾙｽ入力!S43</f>
        <v>0</v>
      </c>
      <c r="Q30" s="374" t="str">
        <f>ﾀﾞﾌﾞﾙｽ入力!Z43</f>
        <v/>
      </c>
    </row>
    <row r="31" spans="1:17" ht="22.5" customHeight="1" x14ac:dyDescent="0.15">
      <c r="A31" s="392"/>
      <c r="B31" s="180">
        <f>ﾀﾞﾌﾞﾙｽ入力!G43</f>
        <v>0</v>
      </c>
      <c r="C31" s="181">
        <f>ﾀﾞﾌﾞﾙｽ入力!H43</f>
        <v>0</v>
      </c>
      <c r="D31" s="395"/>
      <c r="E31" s="397"/>
      <c r="F31" s="399"/>
      <c r="G31" s="399"/>
      <c r="H31" s="399"/>
      <c r="I31" s="401"/>
      <c r="J31" s="385"/>
      <c r="K31" s="386"/>
      <c r="L31" s="387"/>
      <c r="M31" s="113" t="str">
        <f ca="1">ﾀﾞﾌﾞﾙｽ入力!V43</f>
        <v/>
      </c>
      <c r="N31" s="115" t="str">
        <f ca="1">ﾀﾞﾌﾞﾙｽ入力!W43</f>
        <v/>
      </c>
      <c r="O31" s="115" t="str">
        <f ca="1">ﾀﾞﾌﾞﾙｽ入力!X43</f>
        <v/>
      </c>
      <c r="P31" s="116" t="str">
        <f ca="1">ﾀﾞﾌﾞﾙｽ入力!Y43</f>
        <v/>
      </c>
      <c r="Q31" s="375"/>
    </row>
    <row r="32" spans="1:17" ht="12" customHeight="1" x14ac:dyDescent="0.15">
      <c r="A32" s="392"/>
      <c r="B32" s="47">
        <f>ﾀﾞﾌﾞﾙｽ入力!I44</f>
        <v>0</v>
      </c>
      <c r="C32" s="48">
        <f>ﾀﾞﾌﾞﾙｽ入力!J44</f>
        <v>0</v>
      </c>
      <c r="D32" s="377">
        <f>ﾀﾞﾌﾞﾙｽ入力!K44</f>
        <v>0</v>
      </c>
      <c r="E32" s="379">
        <f>ﾀﾞﾌﾞﾙｽ入力!L44</f>
        <v>0</v>
      </c>
      <c r="F32" s="381" t="s">
        <v>169</v>
      </c>
      <c r="G32" s="381">
        <f>ﾀﾞﾌﾞﾙｽ入力!M44</f>
        <v>0</v>
      </c>
      <c r="H32" s="381" t="s">
        <v>169</v>
      </c>
      <c r="I32" s="383">
        <f>ﾀﾞﾌﾞﾙｽ入力!N44</f>
        <v>0</v>
      </c>
      <c r="J32" s="385">
        <f>ﾀﾞﾌﾞﾙｽ入力!O44</f>
        <v>0</v>
      </c>
      <c r="K32" s="386"/>
      <c r="L32" s="387"/>
      <c r="M32" s="117">
        <f>ﾀﾞﾌﾞﾙｽ入力!P44</f>
        <v>0</v>
      </c>
      <c r="N32" s="118">
        <f>ﾀﾞﾌﾞﾙｽ入力!Q44</f>
        <v>0</v>
      </c>
      <c r="O32" s="118">
        <f>ﾀﾞﾌﾞﾙｽ入力!R44</f>
        <v>0</v>
      </c>
      <c r="P32" s="119">
        <f>ﾀﾞﾌﾞﾙｽ入力!S44</f>
        <v>0</v>
      </c>
      <c r="Q32" s="375"/>
    </row>
    <row r="33" spans="1:20" ht="22.5" customHeight="1" x14ac:dyDescent="0.15">
      <c r="A33" s="413"/>
      <c r="B33" s="49">
        <f>ﾀﾞﾌﾞﾙｽ入力!G44</f>
        <v>0</v>
      </c>
      <c r="C33" s="50">
        <f>ﾀﾞﾌﾞﾙｽ入力!H44</f>
        <v>0</v>
      </c>
      <c r="D33" s="406"/>
      <c r="E33" s="407"/>
      <c r="F33" s="408"/>
      <c r="G33" s="408"/>
      <c r="H33" s="408"/>
      <c r="I33" s="409"/>
      <c r="J33" s="410"/>
      <c r="K33" s="411"/>
      <c r="L33" s="412"/>
      <c r="M33" s="120" t="str">
        <f ca="1">ﾀﾞﾌﾞﾙｽ入力!V44</f>
        <v/>
      </c>
      <c r="N33" s="121" t="str">
        <f ca="1">ﾀﾞﾌﾞﾙｽ入力!W44</f>
        <v/>
      </c>
      <c r="O33" s="121" t="str">
        <f ca="1">ﾀﾞﾌﾞﾙｽ入力!X44</f>
        <v/>
      </c>
      <c r="P33" s="122" t="str">
        <f ca="1">ﾀﾞﾌﾞﾙｽ入力!Y44</f>
        <v/>
      </c>
      <c r="Q33" s="405"/>
    </row>
    <row r="34" spans="1:20" ht="12" customHeight="1" x14ac:dyDescent="0.15">
      <c r="A34" s="391">
        <v>6</v>
      </c>
      <c r="B34" s="51">
        <f>ﾀﾞﾌﾞﾙｽ入力!I45</f>
        <v>0</v>
      </c>
      <c r="C34" s="52">
        <f>ﾀﾞﾌﾞﾙｽ入力!J45</f>
        <v>0</v>
      </c>
      <c r="D34" s="394">
        <f>ﾀﾞﾌﾞﾙｽ入力!K45</f>
        <v>0</v>
      </c>
      <c r="E34" s="396">
        <f>ﾀﾞﾌﾞﾙｽ入力!L45</f>
        <v>0</v>
      </c>
      <c r="F34" s="398" t="s">
        <v>169</v>
      </c>
      <c r="G34" s="398">
        <f>ﾀﾞﾌﾞﾙｽ入力!M45</f>
        <v>0</v>
      </c>
      <c r="H34" s="398" t="s">
        <v>169</v>
      </c>
      <c r="I34" s="400">
        <f>ﾀﾞﾌﾞﾙｽ入力!N45</f>
        <v>0</v>
      </c>
      <c r="J34" s="402">
        <f>ﾀﾞﾌﾞﾙｽ入力!O45</f>
        <v>0</v>
      </c>
      <c r="K34" s="403"/>
      <c r="L34" s="404"/>
      <c r="M34" s="123">
        <f>ﾀﾞﾌﾞﾙｽ入力!P45</f>
        <v>0</v>
      </c>
      <c r="N34" s="124">
        <f>ﾀﾞﾌﾞﾙｽ入力!Q45</f>
        <v>0</v>
      </c>
      <c r="O34" s="124">
        <f>ﾀﾞﾌﾞﾙｽ入力!R45</f>
        <v>0</v>
      </c>
      <c r="P34" s="125">
        <f>ﾀﾞﾌﾞﾙｽ入力!S45</f>
        <v>0</v>
      </c>
      <c r="Q34" s="374" t="str">
        <f>ﾀﾞﾌﾞﾙｽ入力!Z45</f>
        <v/>
      </c>
    </row>
    <row r="35" spans="1:20" ht="22.5" customHeight="1" x14ac:dyDescent="0.15">
      <c r="A35" s="392"/>
      <c r="B35" s="180">
        <f>ﾀﾞﾌﾞﾙｽ入力!G45</f>
        <v>0</v>
      </c>
      <c r="C35" s="181">
        <f>ﾀﾞﾌﾞﾙｽ入力!H45</f>
        <v>0</v>
      </c>
      <c r="D35" s="395"/>
      <c r="E35" s="397"/>
      <c r="F35" s="399"/>
      <c r="G35" s="399"/>
      <c r="H35" s="399"/>
      <c r="I35" s="401"/>
      <c r="J35" s="385"/>
      <c r="K35" s="386"/>
      <c r="L35" s="387"/>
      <c r="M35" s="113" t="str">
        <f ca="1">ﾀﾞﾌﾞﾙｽ入力!V45</f>
        <v/>
      </c>
      <c r="N35" s="115" t="str">
        <f ca="1">ﾀﾞﾌﾞﾙｽ入力!W45</f>
        <v/>
      </c>
      <c r="O35" s="115" t="str">
        <f ca="1">ﾀﾞﾌﾞﾙｽ入力!X45</f>
        <v/>
      </c>
      <c r="P35" s="116" t="str">
        <f ca="1">ﾀﾞﾌﾞﾙｽ入力!Y45</f>
        <v/>
      </c>
      <c r="Q35" s="375"/>
    </row>
    <row r="36" spans="1:20" ht="12" customHeight="1" x14ac:dyDescent="0.15">
      <c r="A36" s="392"/>
      <c r="B36" s="47">
        <f>ﾀﾞﾌﾞﾙｽ入力!I46</f>
        <v>0</v>
      </c>
      <c r="C36" s="48">
        <f>ﾀﾞﾌﾞﾙｽ入力!J46</f>
        <v>0</v>
      </c>
      <c r="D36" s="377">
        <f>ﾀﾞﾌﾞﾙｽ入力!K46</f>
        <v>0</v>
      </c>
      <c r="E36" s="379">
        <f>ﾀﾞﾌﾞﾙｽ入力!L46</f>
        <v>0</v>
      </c>
      <c r="F36" s="381" t="s">
        <v>169</v>
      </c>
      <c r="G36" s="381">
        <f>ﾀﾞﾌﾞﾙｽ入力!M46</f>
        <v>0</v>
      </c>
      <c r="H36" s="381" t="s">
        <v>169</v>
      </c>
      <c r="I36" s="383">
        <f>ﾀﾞﾌﾞﾙｽ入力!N46</f>
        <v>0</v>
      </c>
      <c r="J36" s="385">
        <f>ﾀﾞﾌﾞﾙｽ入力!O46</f>
        <v>0</v>
      </c>
      <c r="K36" s="386"/>
      <c r="L36" s="387"/>
      <c r="M36" s="117">
        <f>ﾀﾞﾌﾞﾙｽ入力!P46</f>
        <v>0</v>
      </c>
      <c r="N36" s="118">
        <f>ﾀﾞﾌﾞﾙｽ入力!Q46</f>
        <v>0</v>
      </c>
      <c r="O36" s="118">
        <f>ﾀﾞﾌﾞﾙｽ入力!R46</f>
        <v>0</v>
      </c>
      <c r="P36" s="119">
        <f>ﾀﾞﾌﾞﾙｽ入力!S46</f>
        <v>0</v>
      </c>
      <c r="Q36" s="375"/>
    </row>
    <row r="37" spans="1:20" ht="22.5" customHeight="1" x14ac:dyDescent="0.15">
      <c r="A37" s="413"/>
      <c r="B37" s="49">
        <f>ﾀﾞﾌﾞﾙｽ入力!G46</f>
        <v>0</v>
      </c>
      <c r="C37" s="50">
        <f>ﾀﾞﾌﾞﾙｽ入力!H46</f>
        <v>0</v>
      </c>
      <c r="D37" s="406"/>
      <c r="E37" s="407"/>
      <c r="F37" s="408"/>
      <c r="G37" s="408"/>
      <c r="H37" s="408"/>
      <c r="I37" s="409"/>
      <c r="J37" s="410"/>
      <c r="K37" s="411"/>
      <c r="L37" s="412"/>
      <c r="M37" s="120" t="str">
        <f ca="1">ﾀﾞﾌﾞﾙｽ入力!V46</f>
        <v/>
      </c>
      <c r="N37" s="121" t="str">
        <f ca="1">ﾀﾞﾌﾞﾙｽ入力!W46</f>
        <v/>
      </c>
      <c r="O37" s="121" t="str">
        <f ca="1">ﾀﾞﾌﾞﾙｽ入力!X46</f>
        <v/>
      </c>
      <c r="P37" s="122" t="str">
        <f ca="1">ﾀﾞﾌﾞﾙｽ入力!Y46</f>
        <v/>
      </c>
      <c r="Q37" s="405"/>
    </row>
    <row r="38" spans="1:20" ht="12" customHeight="1" x14ac:dyDescent="0.15">
      <c r="A38" s="391">
        <v>7</v>
      </c>
      <c r="B38" s="47">
        <f>ﾀﾞﾌﾞﾙｽ入力!I47</f>
        <v>0</v>
      </c>
      <c r="C38" s="48">
        <f>ﾀﾞﾌﾞﾙｽ入力!J47</f>
        <v>0</v>
      </c>
      <c r="D38" s="377">
        <f>ﾀﾞﾌﾞﾙｽ入力!K47</f>
        <v>0</v>
      </c>
      <c r="E38" s="379">
        <f>ﾀﾞﾌﾞﾙｽ入力!L47</f>
        <v>0</v>
      </c>
      <c r="F38" s="381" t="s">
        <v>169</v>
      </c>
      <c r="G38" s="381">
        <f>ﾀﾞﾌﾞﾙｽ入力!M47</f>
        <v>0</v>
      </c>
      <c r="H38" s="381" t="s">
        <v>169</v>
      </c>
      <c r="I38" s="383">
        <f>ﾀﾞﾌﾞﾙｽ入力!N47</f>
        <v>0</v>
      </c>
      <c r="J38" s="397">
        <f>ﾀﾞﾌﾞﾙｽ入力!O47</f>
        <v>0</v>
      </c>
      <c r="K38" s="399"/>
      <c r="L38" s="401"/>
      <c r="M38" s="123">
        <f>ﾀﾞﾌﾞﾙｽ入力!P47</f>
        <v>0</v>
      </c>
      <c r="N38" s="124">
        <f>ﾀﾞﾌﾞﾙｽ入力!Q47</f>
        <v>0</v>
      </c>
      <c r="O38" s="124">
        <f>ﾀﾞﾌﾞﾙｽ入力!R47</f>
        <v>0</v>
      </c>
      <c r="P38" s="125">
        <f>ﾀﾞﾌﾞﾙｽ入力!S47</f>
        <v>0</v>
      </c>
      <c r="Q38" s="375" t="str">
        <f>ﾀﾞﾌﾞﾙｽ入力!Z47</f>
        <v/>
      </c>
    </row>
    <row r="39" spans="1:20" ht="22.5" customHeight="1" x14ac:dyDescent="0.15">
      <c r="A39" s="392"/>
      <c r="B39" s="180">
        <f>ﾀﾞﾌﾞﾙｽ入力!G47</f>
        <v>0</v>
      </c>
      <c r="C39" s="181">
        <f>ﾀﾞﾌﾞﾙｽ入力!H47</f>
        <v>0</v>
      </c>
      <c r="D39" s="395"/>
      <c r="E39" s="397"/>
      <c r="F39" s="399"/>
      <c r="G39" s="399"/>
      <c r="H39" s="399"/>
      <c r="I39" s="401"/>
      <c r="J39" s="385"/>
      <c r="K39" s="386"/>
      <c r="L39" s="387"/>
      <c r="M39" s="113" t="str">
        <f ca="1">ﾀﾞﾌﾞﾙｽ入力!V47</f>
        <v/>
      </c>
      <c r="N39" s="115" t="str">
        <f ca="1">ﾀﾞﾌﾞﾙｽ入力!W47</f>
        <v/>
      </c>
      <c r="O39" s="115" t="str">
        <f ca="1">ﾀﾞﾌﾞﾙｽ入力!X47</f>
        <v/>
      </c>
      <c r="P39" s="116" t="str">
        <f ca="1">ﾀﾞﾌﾞﾙｽ入力!Y47</f>
        <v/>
      </c>
      <c r="Q39" s="375"/>
    </row>
    <row r="40" spans="1:20" ht="12" customHeight="1" x14ac:dyDescent="0.15">
      <c r="A40" s="392"/>
      <c r="B40" s="47">
        <f>ﾀﾞﾌﾞﾙｽ入力!I48</f>
        <v>0</v>
      </c>
      <c r="C40" s="48">
        <f>ﾀﾞﾌﾞﾙｽ入力!J48</f>
        <v>0</v>
      </c>
      <c r="D40" s="377">
        <f>ﾀﾞﾌﾞﾙｽ入力!K48</f>
        <v>0</v>
      </c>
      <c r="E40" s="379">
        <f>ﾀﾞﾌﾞﾙｽ入力!L48</f>
        <v>0</v>
      </c>
      <c r="F40" s="381" t="s">
        <v>169</v>
      </c>
      <c r="G40" s="381">
        <f>ﾀﾞﾌﾞﾙｽ入力!M48</f>
        <v>0</v>
      </c>
      <c r="H40" s="381" t="s">
        <v>169</v>
      </c>
      <c r="I40" s="383">
        <f>ﾀﾞﾌﾞﾙｽ入力!N48</f>
        <v>0</v>
      </c>
      <c r="J40" s="385">
        <f>ﾀﾞﾌﾞﾙｽ入力!O48</f>
        <v>0</v>
      </c>
      <c r="K40" s="386"/>
      <c r="L40" s="387"/>
      <c r="M40" s="117">
        <f>ﾀﾞﾌﾞﾙｽ入力!P48</f>
        <v>0</v>
      </c>
      <c r="N40" s="118">
        <f>ﾀﾞﾌﾞﾙｽ入力!Q48</f>
        <v>0</v>
      </c>
      <c r="O40" s="118">
        <f>ﾀﾞﾌﾞﾙｽ入力!R48</f>
        <v>0</v>
      </c>
      <c r="P40" s="119">
        <f>ﾀﾞﾌﾞﾙｽ入力!S48</f>
        <v>0</v>
      </c>
      <c r="Q40" s="375"/>
    </row>
    <row r="41" spans="1:20" ht="22.5" customHeight="1" x14ac:dyDescent="0.15">
      <c r="A41" s="413"/>
      <c r="B41" s="49">
        <f>ﾀﾞﾌﾞﾙｽ入力!G48</f>
        <v>0</v>
      </c>
      <c r="C41" s="50">
        <f>ﾀﾞﾌﾞﾙｽ入力!H48</f>
        <v>0</v>
      </c>
      <c r="D41" s="406"/>
      <c r="E41" s="407"/>
      <c r="F41" s="408"/>
      <c r="G41" s="408"/>
      <c r="H41" s="408"/>
      <c r="I41" s="409"/>
      <c r="J41" s="410"/>
      <c r="K41" s="411"/>
      <c r="L41" s="412"/>
      <c r="M41" s="120" t="str">
        <f ca="1">ﾀﾞﾌﾞﾙｽ入力!V48</f>
        <v/>
      </c>
      <c r="N41" s="121" t="str">
        <f ca="1">ﾀﾞﾌﾞﾙｽ入力!W48</f>
        <v/>
      </c>
      <c r="O41" s="121" t="str">
        <f ca="1">ﾀﾞﾌﾞﾙｽ入力!X48</f>
        <v/>
      </c>
      <c r="P41" s="122" t="str">
        <f ca="1">ﾀﾞﾌﾞﾙｽ入力!Y48</f>
        <v/>
      </c>
      <c r="Q41" s="405"/>
    </row>
    <row r="42" spans="1:20" ht="12" customHeight="1" x14ac:dyDescent="0.15">
      <c r="A42" s="391">
        <v>8</v>
      </c>
      <c r="B42" s="51">
        <f>ﾀﾞﾌﾞﾙｽ入力!I49</f>
        <v>0</v>
      </c>
      <c r="C42" s="52">
        <f>ﾀﾞﾌﾞﾙｽ入力!J49</f>
        <v>0</v>
      </c>
      <c r="D42" s="394">
        <f>ﾀﾞﾌﾞﾙｽ入力!K49</f>
        <v>0</v>
      </c>
      <c r="E42" s="396">
        <f>ﾀﾞﾌﾞﾙｽ入力!L49</f>
        <v>0</v>
      </c>
      <c r="F42" s="398" t="s">
        <v>169</v>
      </c>
      <c r="G42" s="398">
        <f>ﾀﾞﾌﾞﾙｽ入力!M49</f>
        <v>0</v>
      </c>
      <c r="H42" s="398" t="s">
        <v>169</v>
      </c>
      <c r="I42" s="400">
        <f>ﾀﾞﾌﾞﾙｽ入力!N49</f>
        <v>0</v>
      </c>
      <c r="J42" s="402">
        <f>ﾀﾞﾌﾞﾙｽ入力!O49</f>
        <v>0</v>
      </c>
      <c r="K42" s="403"/>
      <c r="L42" s="404"/>
      <c r="M42" s="123">
        <f>ﾀﾞﾌﾞﾙｽ入力!P49</f>
        <v>0</v>
      </c>
      <c r="N42" s="124">
        <f>ﾀﾞﾌﾞﾙｽ入力!Q49</f>
        <v>0</v>
      </c>
      <c r="O42" s="124">
        <f>ﾀﾞﾌﾞﾙｽ入力!R49</f>
        <v>0</v>
      </c>
      <c r="P42" s="125">
        <f>ﾀﾞﾌﾞﾙｽ入力!S49</f>
        <v>0</v>
      </c>
      <c r="Q42" s="374" t="str">
        <f>ﾀﾞﾌﾞﾙｽ入力!Z49</f>
        <v/>
      </c>
    </row>
    <row r="43" spans="1:20" ht="22.5" customHeight="1" x14ac:dyDescent="0.15">
      <c r="A43" s="392"/>
      <c r="B43" s="180">
        <f>ﾀﾞﾌﾞﾙｽ入力!G49</f>
        <v>0</v>
      </c>
      <c r="C43" s="181">
        <f>ﾀﾞﾌﾞﾙｽ入力!H49</f>
        <v>0</v>
      </c>
      <c r="D43" s="395"/>
      <c r="E43" s="397"/>
      <c r="F43" s="399"/>
      <c r="G43" s="399"/>
      <c r="H43" s="399"/>
      <c r="I43" s="401"/>
      <c r="J43" s="385"/>
      <c r="K43" s="386"/>
      <c r="L43" s="387"/>
      <c r="M43" s="113" t="str">
        <f ca="1">ﾀﾞﾌﾞﾙｽ入力!V49</f>
        <v/>
      </c>
      <c r="N43" s="115" t="str">
        <f ca="1">ﾀﾞﾌﾞﾙｽ入力!W49</f>
        <v/>
      </c>
      <c r="O43" s="115" t="str">
        <f ca="1">ﾀﾞﾌﾞﾙｽ入力!X49</f>
        <v/>
      </c>
      <c r="P43" s="116" t="str">
        <f ca="1">ﾀﾞﾌﾞﾙｽ入力!Y49</f>
        <v/>
      </c>
      <c r="Q43" s="375"/>
    </row>
    <row r="44" spans="1:20" ht="12" customHeight="1" x14ac:dyDescent="0.15">
      <c r="A44" s="392"/>
      <c r="B44" s="47">
        <f>ﾀﾞﾌﾞﾙｽ入力!I50</f>
        <v>0</v>
      </c>
      <c r="C44" s="48">
        <f>ﾀﾞﾌﾞﾙｽ入力!J50</f>
        <v>0</v>
      </c>
      <c r="D44" s="377">
        <f>ﾀﾞﾌﾞﾙｽ入力!K50</f>
        <v>0</v>
      </c>
      <c r="E44" s="379">
        <f>ﾀﾞﾌﾞﾙｽ入力!L50</f>
        <v>0</v>
      </c>
      <c r="F44" s="381" t="s">
        <v>169</v>
      </c>
      <c r="G44" s="381">
        <f>ﾀﾞﾌﾞﾙｽ入力!M50</f>
        <v>0</v>
      </c>
      <c r="H44" s="381" t="s">
        <v>169</v>
      </c>
      <c r="I44" s="383">
        <f>ﾀﾞﾌﾞﾙｽ入力!N50</f>
        <v>0</v>
      </c>
      <c r="J44" s="385">
        <f>ﾀﾞﾌﾞﾙｽ入力!O50</f>
        <v>0</v>
      </c>
      <c r="K44" s="386"/>
      <c r="L44" s="387"/>
      <c r="M44" s="117">
        <f>ﾀﾞﾌﾞﾙｽ入力!P50</f>
        <v>0</v>
      </c>
      <c r="N44" s="118">
        <f>ﾀﾞﾌﾞﾙｽ入力!Q50</f>
        <v>0</v>
      </c>
      <c r="O44" s="118">
        <f>ﾀﾞﾌﾞﾙｽ入力!R50</f>
        <v>0</v>
      </c>
      <c r="P44" s="119">
        <f>ﾀﾞﾌﾞﾙｽ入力!S50</f>
        <v>0</v>
      </c>
      <c r="Q44" s="375"/>
    </row>
    <row r="45" spans="1:20" ht="22.5" customHeight="1" thickBot="1" x14ac:dyDescent="0.2">
      <c r="A45" s="393"/>
      <c r="B45" s="53">
        <f>ﾀﾞﾌﾞﾙｽ入力!G50</f>
        <v>0</v>
      </c>
      <c r="C45" s="54">
        <f>ﾀﾞﾌﾞﾙｽ入力!H50</f>
        <v>0</v>
      </c>
      <c r="D45" s="378"/>
      <c r="E45" s="380"/>
      <c r="F45" s="382"/>
      <c r="G45" s="382"/>
      <c r="H45" s="382"/>
      <c r="I45" s="384"/>
      <c r="J45" s="388"/>
      <c r="K45" s="389"/>
      <c r="L45" s="390"/>
      <c r="M45" s="126" t="str">
        <f ca="1">ﾀﾞﾌﾞﾙｽ入力!V50</f>
        <v/>
      </c>
      <c r="N45" s="127" t="str">
        <f ca="1">ﾀﾞﾌﾞﾙｽ入力!W50</f>
        <v/>
      </c>
      <c r="O45" s="127" t="str">
        <f ca="1">ﾀﾞﾌﾞﾙｽ入力!X50</f>
        <v/>
      </c>
      <c r="P45" s="128" t="str">
        <f ca="1">ﾀﾞﾌﾞﾙｽ入力!Y50</f>
        <v/>
      </c>
      <c r="Q45" s="376"/>
    </row>
    <row r="48" spans="1:20" ht="21" x14ac:dyDescent="0.15">
      <c r="B48" s="1" ph="1"/>
      <c r="C48" s="1" ph="1"/>
      <c r="S48" s="1" ph="1"/>
      <c r="T48" s="1" ph="1"/>
    </row>
    <row r="50" spans="2:20" ht="21" x14ac:dyDescent="0.15">
      <c r="B50" s="1" ph="1"/>
      <c r="C50" s="1" ph="1"/>
      <c r="S50" s="1" ph="1"/>
      <c r="T50" s="1" ph="1"/>
    </row>
    <row r="51" spans="2:20" ht="21" x14ac:dyDescent="0.15">
      <c r="B51" s="1" ph="1"/>
      <c r="C51" s="1" ph="1"/>
      <c r="S51" s="1" ph="1"/>
      <c r="T51" s="1" ph="1"/>
    </row>
    <row r="53" spans="2:20" ht="21" x14ac:dyDescent="0.15">
      <c r="B53" s="1" ph="1"/>
      <c r="C53" s="1" ph="1"/>
      <c r="S53" s="1" ph="1"/>
      <c r="T53" s="1" ph="1"/>
    </row>
    <row r="55" spans="2:20" ht="21" x14ac:dyDescent="0.15">
      <c r="B55" s="1" ph="1"/>
      <c r="C55" s="1" ph="1"/>
      <c r="S55" s="1" ph="1"/>
      <c r="T55" s="1" ph="1"/>
    </row>
    <row r="57" spans="2:20" ht="21" x14ac:dyDescent="0.15">
      <c r="B57" s="1" ph="1"/>
      <c r="C57" s="1" ph="1"/>
      <c r="S57" s="1" ph="1"/>
      <c r="T57" s="1" ph="1"/>
    </row>
    <row r="59" spans="2:20" ht="21" x14ac:dyDescent="0.15">
      <c r="B59" s="1" ph="1"/>
      <c r="C59" s="1" ph="1"/>
      <c r="S59" s="1" ph="1"/>
      <c r="T59" s="1" ph="1"/>
    </row>
    <row r="60" spans="2:20" ht="21" x14ac:dyDescent="0.15">
      <c r="B60" s="1" ph="1"/>
      <c r="C60" s="1" ph="1"/>
      <c r="S60" s="1" ph="1"/>
      <c r="T60" s="1" ph="1"/>
    </row>
  </sheetData>
  <sheetProtection selectLockedCells="1"/>
  <mergeCells count="163">
    <mergeCell ref="A1:B1"/>
    <mergeCell ref="A2:I2"/>
    <mergeCell ref="J2:K2"/>
    <mergeCell ref="M2:O2"/>
    <mergeCell ref="L3:M3"/>
    <mergeCell ref="A4:C4"/>
    <mergeCell ref="J4:K4"/>
    <mergeCell ref="L4:O4"/>
    <mergeCell ref="J5:K5"/>
    <mergeCell ref="L5:P5"/>
    <mergeCell ref="A6:G6"/>
    <mergeCell ref="J6:K6"/>
    <mergeCell ref="L6:Q6"/>
    <mergeCell ref="B7:C7"/>
    <mergeCell ref="E7:G7"/>
    <mergeCell ref="J7:K7"/>
    <mergeCell ref="M7:P7"/>
    <mergeCell ref="B8:C8"/>
    <mergeCell ref="E8:G8"/>
    <mergeCell ref="J8:K8"/>
    <mergeCell ref="M8:P8"/>
    <mergeCell ref="B9:C9"/>
    <mergeCell ref="E9:G9"/>
    <mergeCell ref="J9:K9"/>
    <mergeCell ref="L9:P9"/>
    <mergeCell ref="B10:C10"/>
    <mergeCell ref="E10:G10"/>
    <mergeCell ref="J10:K10"/>
    <mergeCell ref="L10:P10"/>
    <mergeCell ref="A12:A13"/>
    <mergeCell ref="B12:C13"/>
    <mergeCell ref="D12:D13"/>
    <mergeCell ref="E12:I13"/>
    <mergeCell ref="J12:L13"/>
    <mergeCell ref="M12:Q12"/>
    <mergeCell ref="Q14:Q17"/>
    <mergeCell ref="D16:D17"/>
    <mergeCell ref="E16:E17"/>
    <mergeCell ref="F16:F17"/>
    <mergeCell ref="G16:G17"/>
    <mergeCell ref="H16:H17"/>
    <mergeCell ref="I16:I17"/>
    <mergeCell ref="J16:L17"/>
    <mergeCell ref="A14:A17"/>
    <mergeCell ref="D14:D15"/>
    <mergeCell ref="E14:E15"/>
    <mergeCell ref="F14:F15"/>
    <mergeCell ref="G14:G15"/>
    <mergeCell ref="H14:H15"/>
    <mergeCell ref="I14:I15"/>
    <mergeCell ref="J14:L15"/>
    <mergeCell ref="Q18:Q21"/>
    <mergeCell ref="D20:D21"/>
    <mergeCell ref="E20:E21"/>
    <mergeCell ref="F20:F21"/>
    <mergeCell ref="G20:G21"/>
    <mergeCell ref="H20:H21"/>
    <mergeCell ref="I20:I21"/>
    <mergeCell ref="J20:L21"/>
    <mergeCell ref="A18:A21"/>
    <mergeCell ref="D18:D19"/>
    <mergeCell ref="E18:E19"/>
    <mergeCell ref="F18:F19"/>
    <mergeCell ref="G18:G19"/>
    <mergeCell ref="H18:H19"/>
    <mergeCell ref="I18:I19"/>
    <mergeCell ref="J18:L19"/>
    <mergeCell ref="Q22:Q25"/>
    <mergeCell ref="D24:D25"/>
    <mergeCell ref="E24:E25"/>
    <mergeCell ref="F24:F25"/>
    <mergeCell ref="G24:G25"/>
    <mergeCell ref="H24:H25"/>
    <mergeCell ref="I24:I25"/>
    <mergeCell ref="J24:L25"/>
    <mergeCell ref="A22:A25"/>
    <mergeCell ref="D22:D23"/>
    <mergeCell ref="E22:E23"/>
    <mergeCell ref="F22:F23"/>
    <mergeCell ref="G22:G23"/>
    <mergeCell ref="H22:H23"/>
    <mergeCell ref="I22:I23"/>
    <mergeCell ref="J22:L23"/>
    <mergeCell ref="Q26:Q29"/>
    <mergeCell ref="D28:D29"/>
    <mergeCell ref="E28:E29"/>
    <mergeCell ref="F28:F29"/>
    <mergeCell ref="G28:G29"/>
    <mergeCell ref="H28:H29"/>
    <mergeCell ref="I28:I29"/>
    <mergeCell ref="J28:L29"/>
    <mergeCell ref="A26:A29"/>
    <mergeCell ref="D26:D27"/>
    <mergeCell ref="E26:E27"/>
    <mergeCell ref="F26:F27"/>
    <mergeCell ref="G26:G27"/>
    <mergeCell ref="H26:H27"/>
    <mergeCell ref="I26:I27"/>
    <mergeCell ref="J26:L27"/>
    <mergeCell ref="Q30:Q33"/>
    <mergeCell ref="D32:D33"/>
    <mergeCell ref="E32:E33"/>
    <mergeCell ref="F32:F33"/>
    <mergeCell ref="G32:G33"/>
    <mergeCell ref="H32:H33"/>
    <mergeCell ref="I32:I33"/>
    <mergeCell ref="J32:L33"/>
    <mergeCell ref="A30:A33"/>
    <mergeCell ref="D30:D31"/>
    <mergeCell ref="E30:E31"/>
    <mergeCell ref="F30:F31"/>
    <mergeCell ref="G30:G31"/>
    <mergeCell ref="H30:H31"/>
    <mergeCell ref="I30:I31"/>
    <mergeCell ref="J30:L31"/>
    <mergeCell ref="Q34:Q37"/>
    <mergeCell ref="D36:D37"/>
    <mergeCell ref="E36:E37"/>
    <mergeCell ref="F36:F37"/>
    <mergeCell ref="G36:G37"/>
    <mergeCell ref="H36:H37"/>
    <mergeCell ref="I36:I37"/>
    <mergeCell ref="J36:L37"/>
    <mergeCell ref="A34:A37"/>
    <mergeCell ref="D34:D35"/>
    <mergeCell ref="E34:E35"/>
    <mergeCell ref="F34:F35"/>
    <mergeCell ref="G34:G35"/>
    <mergeCell ref="H34:H35"/>
    <mergeCell ref="I34:I35"/>
    <mergeCell ref="J34:L35"/>
    <mergeCell ref="Q38:Q41"/>
    <mergeCell ref="D40:D41"/>
    <mergeCell ref="E40:E41"/>
    <mergeCell ref="F40:F41"/>
    <mergeCell ref="G40:G41"/>
    <mergeCell ref="H40:H41"/>
    <mergeCell ref="I40:I41"/>
    <mergeCell ref="J40:L41"/>
    <mergeCell ref="A38:A41"/>
    <mergeCell ref="D38:D39"/>
    <mergeCell ref="E38:E39"/>
    <mergeCell ref="F38:F39"/>
    <mergeCell ref="G38:G39"/>
    <mergeCell ref="H38:H39"/>
    <mergeCell ref="I38:I39"/>
    <mergeCell ref="J38:L39"/>
    <mergeCell ref="Q42:Q45"/>
    <mergeCell ref="D44:D45"/>
    <mergeCell ref="E44:E45"/>
    <mergeCell ref="F44:F45"/>
    <mergeCell ref="G44:G45"/>
    <mergeCell ref="H44:H45"/>
    <mergeCell ref="I44:I45"/>
    <mergeCell ref="J44:L45"/>
    <mergeCell ref="A42:A45"/>
    <mergeCell ref="D42:D43"/>
    <mergeCell ref="E42:E43"/>
    <mergeCell ref="F42:F43"/>
    <mergeCell ref="G42:G43"/>
    <mergeCell ref="H42:H43"/>
    <mergeCell ref="I42:I43"/>
    <mergeCell ref="J42:L43"/>
  </mergeCells>
  <phoneticPr fontId="3" type="Hiragana" alignment="center"/>
  <printOptions horizontalCentered="1" verticalCentered="1"/>
  <pageMargins left="0.23622047244094491" right="0.23622047244094491" top="0.27559055118110237" bottom="0"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60"/>
  <sheetViews>
    <sheetView view="pageBreakPreview" zoomScaleNormal="100" zoomScaleSheetLayoutView="100" workbookViewId="0">
      <selection activeCell="K6" sqref="K6:Q6"/>
    </sheetView>
  </sheetViews>
  <sheetFormatPr defaultColWidth="9" defaultRowHeight="13.5" x14ac:dyDescent="0.15"/>
  <cols>
    <col min="1" max="1" width="4.375" style="1" customWidth="1"/>
    <col min="2" max="3" width="9.5" style="1" customWidth="1"/>
    <col min="4" max="4" width="5" style="1" customWidth="1"/>
    <col min="5" max="5" width="4.625" style="1" customWidth="1"/>
    <col min="6" max="6" width="1.75" style="1" customWidth="1"/>
    <col min="7" max="7" width="2.25" style="1" customWidth="1"/>
    <col min="8" max="8" width="1.75" style="1" customWidth="1"/>
    <col min="9" max="9" width="3.125" style="1" customWidth="1"/>
    <col min="10" max="11" width="5.375" style="1" customWidth="1"/>
    <col min="12" max="16" width="6.5" style="1" customWidth="1"/>
    <col min="17" max="17" width="10" style="1" customWidth="1"/>
    <col min="18" max="16384" width="9" style="1"/>
  </cols>
  <sheetData>
    <row r="1" spans="1:20" ht="13.5" customHeight="1" x14ac:dyDescent="0.15">
      <c r="A1" s="456"/>
      <c r="B1" s="456"/>
      <c r="P1" s="30"/>
    </row>
    <row r="2" spans="1:20" ht="22.5" customHeight="1" thickBot="1" x14ac:dyDescent="0.2">
      <c r="A2" s="457" t="str">
        <f>IF(ﾀﾞﾌﾞﾙｽ入力!$C$20="","",ﾀﾞﾌﾞﾙｽ入力!$C$20)</f>
        <v/>
      </c>
      <c r="B2" s="457"/>
      <c r="C2" s="457"/>
      <c r="D2" s="457"/>
      <c r="E2" s="457"/>
      <c r="F2" s="457"/>
      <c r="G2" s="457"/>
      <c r="H2" s="457"/>
      <c r="I2" s="457"/>
      <c r="J2" s="458" t="s">
        <v>0</v>
      </c>
      <c r="K2" s="458"/>
      <c r="L2" s="87"/>
      <c r="M2" s="456" t="str">
        <f>ﾀﾞﾌﾞﾙｽ入力!$C$22&amp;"個人戦申込書"</f>
        <v>個人戦申込書</v>
      </c>
      <c r="N2" s="456"/>
      <c r="O2" s="456"/>
      <c r="P2" s="80" t="str">
        <f>"("&amp;ﾀﾞﾌﾞﾙｽ入力!$C$21</f>
        <v>(</v>
      </c>
      <c r="Q2" s="41" t="s">
        <v>139</v>
      </c>
    </row>
    <row r="3" spans="1:20" ht="22.5" customHeight="1" thickBot="1" x14ac:dyDescent="0.2">
      <c r="L3" s="459"/>
      <c r="M3" s="459"/>
      <c r="N3" s="184"/>
      <c r="O3" s="2"/>
      <c r="P3" s="3"/>
    </row>
    <row r="4" spans="1:20" ht="22.5" customHeight="1" x14ac:dyDescent="0.15">
      <c r="A4" s="460" t="s">
        <v>1</v>
      </c>
      <c r="B4" s="460"/>
      <c r="C4" s="460"/>
      <c r="J4" s="461" t="s">
        <v>2</v>
      </c>
      <c r="K4" s="462"/>
      <c r="L4" s="463">
        <f>ﾀﾞﾌﾞﾙｽ入力!C23</f>
        <v>0</v>
      </c>
      <c r="M4" s="464"/>
      <c r="N4" s="464"/>
      <c r="O4" s="464"/>
      <c r="P4" s="88" t="s">
        <v>66</v>
      </c>
      <c r="Q4" s="89">
        <f>ﾀﾞﾌﾞﾙｽ入力!C24</f>
        <v>0</v>
      </c>
    </row>
    <row r="5" spans="1:20" ht="22.5" customHeight="1" thickBot="1" x14ac:dyDescent="0.2">
      <c r="J5" s="430" t="s">
        <v>3</v>
      </c>
      <c r="K5" s="431"/>
      <c r="L5" s="428">
        <f>ﾀﾞﾌﾞﾙｽ入力!C25</f>
        <v>0</v>
      </c>
      <c r="M5" s="428"/>
      <c r="N5" s="428"/>
      <c r="O5" s="428"/>
      <c r="P5" s="428"/>
      <c r="Q5" s="82"/>
    </row>
    <row r="6" spans="1:20" ht="22.5" customHeight="1" x14ac:dyDescent="0.15">
      <c r="A6" s="450" t="s">
        <v>68</v>
      </c>
      <c r="B6" s="451"/>
      <c r="C6" s="451"/>
      <c r="D6" s="451"/>
      <c r="E6" s="451"/>
      <c r="F6" s="451"/>
      <c r="G6" s="452"/>
      <c r="J6" s="430" t="s">
        <v>4</v>
      </c>
      <c r="K6" s="431"/>
      <c r="L6" s="453" t="str">
        <f>"〒"&amp;ﾀﾞﾌﾞﾙｽ入力!C26&amp;" "&amp;ﾀﾞﾌﾞﾙｽ入力!C27</f>
        <v xml:space="preserve">〒 </v>
      </c>
      <c r="M6" s="454"/>
      <c r="N6" s="454"/>
      <c r="O6" s="454"/>
      <c r="P6" s="454"/>
      <c r="Q6" s="455"/>
    </row>
    <row r="7" spans="1:20" ht="22.5" customHeight="1" x14ac:dyDescent="0.15">
      <c r="A7" s="5">
        <v>1</v>
      </c>
      <c r="B7" s="427">
        <f>ﾀﾞﾌﾞﾙｽ入力!F25</f>
        <v>0</v>
      </c>
      <c r="C7" s="428"/>
      <c r="D7" s="43"/>
      <c r="E7" s="428"/>
      <c r="F7" s="428"/>
      <c r="G7" s="429"/>
      <c r="J7" s="430" t="s">
        <v>5</v>
      </c>
      <c r="K7" s="431"/>
      <c r="L7" s="90" t="s">
        <v>164</v>
      </c>
      <c r="M7" s="428">
        <f>ﾀﾞﾌﾞﾙｽ入力!C28</f>
        <v>0</v>
      </c>
      <c r="N7" s="428"/>
      <c r="O7" s="428"/>
      <c r="P7" s="428"/>
      <c r="Q7" s="91"/>
    </row>
    <row r="8" spans="1:20" ht="22.5" customHeight="1" x14ac:dyDescent="0.15">
      <c r="A8" s="5">
        <v>2</v>
      </c>
      <c r="B8" s="427">
        <f>ﾀﾞﾌﾞﾙｽ入力!F26</f>
        <v>0</v>
      </c>
      <c r="C8" s="428"/>
      <c r="D8" s="43"/>
      <c r="E8" s="428"/>
      <c r="F8" s="428"/>
      <c r="G8" s="429"/>
      <c r="J8" s="430" t="s">
        <v>6</v>
      </c>
      <c r="K8" s="431"/>
      <c r="L8" s="92" t="s">
        <v>63</v>
      </c>
      <c r="M8" s="428">
        <f>ﾀﾞﾌﾞﾙｽ入力!C29</f>
        <v>0</v>
      </c>
      <c r="N8" s="428"/>
      <c r="O8" s="428"/>
      <c r="P8" s="428"/>
      <c r="Q8" s="93"/>
    </row>
    <row r="9" spans="1:20" ht="22.5" customHeight="1" x14ac:dyDescent="0.15">
      <c r="A9" s="182">
        <v>3</v>
      </c>
      <c r="B9" s="427">
        <f>ﾀﾞﾌﾞﾙｽ入力!F27</f>
        <v>0</v>
      </c>
      <c r="C9" s="428"/>
      <c r="D9" s="43"/>
      <c r="E9" s="428"/>
      <c r="F9" s="428"/>
      <c r="G9" s="429"/>
      <c r="J9" s="430" t="s">
        <v>7</v>
      </c>
      <c r="K9" s="431"/>
      <c r="L9" s="428">
        <f>ﾀﾞﾌﾞﾙｽ入力!C30</f>
        <v>0</v>
      </c>
      <c r="M9" s="428"/>
      <c r="N9" s="428"/>
      <c r="O9" s="428"/>
      <c r="P9" s="428"/>
      <c r="Q9" s="82" t="s">
        <v>165</v>
      </c>
    </row>
    <row r="10" spans="1:20" ht="22.5" customHeight="1" thickBot="1" x14ac:dyDescent="0.2">
      <c r="A10" s="183">
        <v>4</v>
      </c>
      <c r="B10" s="432">
        <f>ﾀﾞﾌﾞﾙｽ入力!F28</f>
        <v>0</v>
      </c>
      <c r="C10" s="433"/>
      <c r="D10" s="44"/>
      <c r="E10" s="433"/>
      <c r="F10" s="433"/>
      <c r="G10" s="434"/>
      <c r="J10" s="435" t="s">
        <v>9</v>
      </c>
      <c r="K10" s="436"/>
      <c r="L10" s="433">
        <f>ﾀﾞﾌﾞﾙｽ入力!C31</f>
        <v>0</v>
      </c>
      <c r="M10" s="433"/>
      <c r="N10" s="433"/>
      <c r="O10" s="433"/>
      <c r="P10" s="433"/>
      <c r="Q10" s="83" t="s">
        <v>166</v>
      </c>
    </row>
    <row r="11" spans="1:20" ht="22.5" customHeight="1" thickBot="1" x14ac:dyDescent="0.2">
      <c r="A11" s="32" t="s">
        <v>10</v>
      </c>
      <c r="B11" s="32"/>
      <c r="C11" s="32"/>
      <c r="D11" s="32"/>
      <c r="E11" s="32"/>
      <c r="F11" s="28"/>
      <c r="G11" s="28"/>
      <c r="H11" s="28"/>
      <c r="I11" s="28"/>
    </row>
    <row r="12" spans="1:20" ht="22.5" customHeight="1" x14ac:dyDescent="0.15">
      <c r="A12" s="437" t="s">
        <v>11</v>
      </c>
      <c r="B12" s="439" t="s" ph="1">
        <v>61</v>
      </c>
      <c r="C12" s="440" ph="1"/>
      <c r="D12" s="443" t="s">
        <v>12</v>
      </c>
      <c r="E12" s="439" t="s">
        <v>64</v>
      </c>
      <c r="F12" s="445"/>
      <c r="G12" s="445"/>
      <c r="H12" s="445"/>
      <c r="I12" s="440"/>
      <c r="J12" s="439" t="s">
        <v>62</v>
      </c>
      <c r="K12" s="445"/>
      <c r="L12" s="440"/>
      <c r="M12" s="447" t="s">
        <v>284</v>
      </c>
      <c r="N12" s="448"/>
      <c r="O12" s="445"/>
      <c r="P12" s="445"/>
      <c r="Q12" s="449"/>
      <c r="S12" s="1" ph="1"/>
      <c r="T12" s="1" ph="1"/>
    </row>
    <row r="13" spans="1:20" ht="22.5" customHeight="1" thickBot="1" x14ac:dyDescent="0.2">
      <c r="A13" s="438"/>
      <c r="B13" s="441" ph="1"/>
      <c r="C13" s="442" ph="1"/>
      <c r="D13" s="444"/>
      <c r="E13" s="441"/>
      <c r="F13" s="446"/>
      <c r="G13" s="446"/>
      <c r="H13" s="446"/>
      <c r="I13" s="442"/>
      <c r="J13" s="441"/>
      <c r="K13" s="446"/>
      <c r="L13" s="442"/>
      <c r="M13" s="141">
        <f>ﾀﾞﾌﾞﾙｽ入力!$P$32</f>
        <v>0</v>
      </c>
      <c r="N13" s="141">
        <f>ﾀﾞﾌﾞﾙｽ入力!$Q$32</f>
        <v>0</v>
      </c>
      <c r="O13" s="141">
        <f>ﾀﾞﾌﾞﾙｽ入力!$R$32</f>
        <v>0</v>
      </c>
      <c r="P13" s="141">
        <f>ﾀﾞﾌﾞﾙｽ入力!$S$32</f>
        <v>0</v>
      </c>
      <c r="Q13" s="6" t="s">
        <v>14</v>
      </c>
      <c r="S13" s="1" ph="1"/>
      <c r="T13" s="1" ph="1"/>
    </row>
    <row r="14" spans="1:20" ht="12" customHeight="1" thickTop="1" x14ac:dyDescent="0.15">
      <c r="A14" s="419">
        <v>9</v>
      </c>
      <c r="B14" s="45">
        <f>ﾀﾞﾌﾞﾙｽ入力!I51</f>
        <v>0</v>
      </c>
      <c r="C14" s="46">
        <f>ﾀﾞﾌﾞﾙｽ入力!J51</f>
        <v>0</v>
      </c>
      <c r="D14" s="420">
        <f>ﾀﾞﾌﾞﾙｽ入力!K51</f>
        <v>0</v>
      </c>
      <c r="E14" s="421">
        <f>ﾀﾞﾌﾞﾙｽ入力!L51</f>
        <v>0</v>
      </c>
      <c r="F14" s="422" t="s">
        <v>167</v>
      </c>
      <c r="G14" s="422">
        <f>ﾀﾞﾌﾞﾙｽ入力!M51</f>
        <v>0</v>
      </c>
      <c r="H14" s="422" t="s">
        <v>168</v>
      </c>
      <c r="I14" s="423">
        <f>ﾀﾞﾌﾞﾙｽ入力!N51</f>
        <v>0</v>
      </c>
      <c r="J14" s="424">
        <f>ﾀﾞﾌﾞﾙｽ入力!O51</f>
        <v>0</v>
      </c>
      <c r="K14" s="425"/>
      <c r="L14" s="426"/>
      <c r="M14" s="110">
        <f>ﾀﾞﾌﾞﾙｽ入力!P51</f>
        <v>0</v>
      </c>
      <c r="N14" s="111">
        <f>ﾀﾞﾌﾞﾙｽ入力!Q51</f>
        <v>0</v>
      </c>
      <c r="O14" s="111">
        <f>ﾀﾞﾌﾞﾙｽ入力!R51</f>
        <v>0</v>
      </c>
      <c r="P14" s="112">
        <f>ﾀﾞﾌﾞﾙｽ入力!S51</f>
        <v>0</v>
      </c>
      <c r="Q14" s="414" t="str">
        <f>ﾀﾞﾌﾞﾙｽ入力!Z51</f>
        <v/>
      </c>
    </row>
    <row r="15" spans="1:20" ht="22.5" customHeight="1" x14ac:dyDescent="0.15">
      <c r="A15" s="392"/>
      <c r="B15" s="180">
        <f>ﾀﾞﾌﾞﾙｽ入力!G51</f>
        <v>0</v>
      </c>
      <c r="C15" s="181">
        <f>ﾀﾞﾌﾞﾙｽ入力!H51</f>
        <v>0</v>
      </c>
      <c r="D15" s="395"/>
      <c r="E15" s="397"/>
      <c r="F15" s="399"/>
      <c r="G15" s="399"/>
      <c r="H15" s="399"/>
      <c r="I15" s="401"/>
      <c r="J15" s="385"/>
      <c r="K15" s="386"/>
      <c r="L15" s="387"/>
      <c r="M15" s="113" t="str">
        <f ca="1">ﾀﾞﾌﾞﾙｽ入力!V51</f>
        <v/>
      </c>
      <c r="N15" s="114" t="str">
        <f ca="1">ﾀﾞﾌﾞﾙｽ入力!W51</f>
        <v/>
      </c>
      <c r="O15" s="115" t="str">
        <f ca="1">ﾀﾞﾌﾞﾙｽ入力!X51</f>
        <v/>
      </c>
      <c r="P15" s="116" t="str">
        <f ca="1">ﾀﾞﾌﾞﾙｽ入力!Y51</f>
        <v/>
      </c>
      <c r="Q15" s="375"/>
    </row>
    <row r="16" spans="1:20" ht="12" customHeight="1" x14ac:dyDescent="0.15">
      <c r="A16" s="392"/>
      <c r="B16" s="47">
        <f>ﾀﾞﾌﾞﾙｽ入力!I52</f>
        <v>0</v>
      </c>
      <c r="C16" s="48">
        <f>ﾀﾞﾌﾞﾙｽ入力!J52</f>
        <v>0</v>
      </c>
      <c r="D16" s="415">
        <f>ﾀﾞﾌﾞﾙｽ入力!K52</f>
        <v>0</v>
      </c>
      <c r="E16" s="416">
        <f>ﾀﾞﾌﾞﾙｽ入力!L52</f>
        <v>0</v>
      </c>
      <c r="F16" s="417" t="s">
        <v>169</v>
      </c>
      <c r="G16" s="417">
        <f>ﾀﾞﾌﾞﾙｽ入力!M52</f>
        <v>0</v>
      </c>
      <c r="H16" s="417" t="s">
        <v>169</v>
      </c>
      <c r="I16" s="418">
        <f>ﾀﾞﾌﾞﾙｽ入力!N52</f>
        <v>0</v>
      </c>
      <c r="J16" s="416">
        <f>ﾀﾞﾌﾞﾙｽ入力!O52</f>
        <v>0</v>
      </c>
      <c r="K16" s="417"/>
      <c r="L16" s="418"/>
      <c r="M16" s="117">
        <f>ﾀﾞﾌﾞﾙｽ入力!P52</f>
        <v>0</v>
      </c>
      <c r="N16" s="118">
        <f>ﾀﾞﾌﾞﾙｽ入力!Q52</f>
        <v>0</v>
      </c>
      <c r="O16" s="118">
        <f>ﾀﾞﾌﾞﾙｽ入力!R52</f>
        <v>0</v>
      </c>
      <c r="P16" s="119">
        <f>ﾀﾞﾌﾞﾙｽ入力!S52</f>
        <v>0</v>
      </c>
      <c r="Q16" s="375"/>
    </row>
    <row r="17" spans="1:17" ht="22.5" customHeight="1" x14ac:dyDescent="0.15">
      <c r="A17" s="413"/>
      <c r="B17" s="49">
        <f>ﾀﾞﾌﾞﾙｽ入力!G52</f>
        <v>0</v>
      </c>
      <c r="C17" s="50">
        <f>ﾀﾞﾌﾞﾙｽ入力!H52</f>
        <v>0</v>
      </c>
      <c r="D17" s="406"/>
      <c r="E17" s="407"/>
      <c r="F17" s="408"/>
      <c r="G17" s="408"/>
      <c r="H17" s="408"/>
      <c r="I17" s="409"/>
      <c r="J17" s="407"/>
      <c r="K17" s="408"/>
      <c r="L17" s="409"/>
      <c r="M17" s="120" t="str">
        <f ca="1">ﾀﾞﾌﾞﾙｽ入力!V52</f>
        <v/>
      </c>
      <c r="N17" s="179" t="str">
        <f ca="1">ﾀﾞﾌﾞﾙｽ入力!W52</f>
        <v/>
      </c>
      <c r="O17" s="121" t="str">
        <f ca="1">ﾀﾞﾌﾞﾙｽ入力!X52</f>
        <v/>
      </c>
      <c r="P17" s="122" t="str">
        <f ca="1">ﾀﾞﾌﾞﾙｽ入力!Y52</f>
        <v/>
      </c>
      <c r="Q17" s="405"/>
    </row>
    <row r="18" spans="1:17" ht="12" customHeight="1" x14ac:dyDescent="0.15">
      <c r="A18" s="391">
        <v>10</v>
      </c>
      <c r="B18" s="51">
        <f>ﾀﾞﾌﾞﾙｽ入力!I53</f>
        <v>0</v>
      </c>
      <c r="C18" s="52">
        <f>ﾀﾞﾌﾞﾙｽ入力!J53</f>
        <v>0</v>
      </c>
      <c r="D18" s="394">
        <f>ﾀﾞﾌﾞﾙｽ入力!K53</f>
        <v>0</v>
      </c>
      <c r="E18" s="396">
        <f>ﾀﾞﾌﾞﾙｽ入力!L53</f>
        <v>0</v>
      </c>
      <c r="F18" s="398" t="s">
        <v>169</v>
      </c>
      <c r="G18" s="398">
        <f>ﾀﾞﾌﾞﾙｽ入力!M53</f>
        <v>0</v>
      </c>
      <c r="H18" s="398" t="s">
        <v>169</v>
      </c>
      <c r="I18" s="400">
        <f>ﾀﾞﾌﾞﾙｽ入力!N53</f>
        <v>0</v>
      </c>
      <c r="J18" s="402">
        <f>ﾀﾞﾌﾞﾙｽ入力!O53</f>
        <v>0</v>
      </c>
      <c r="K18" s="403"/>
      <c r="L18" s="404"/>
      <c r="M18" s="123">
        <f>ﾀﾞﾌﾞﾙｽ入力!P53</f>
        <v>0</v>
      </c>
      <c r="N18" s="124">
        <f>ﾀﾞﾌﾞﾙｽ入力!Q53</f>
        <v>0</v>
      </c>
      <c r="O18" s="124">
        <f>ﾀﾞﾌﾞﾙｽ入力!R53</f>
        <v>0</v>
      </c>
      <c r="P18" s="125">
        <f>ﾀﾞﾌﾞﾙｽ入力!S53</f>
        <v>0</v>
      </c>
      <c r="Q18" s="374" t="str">
        <f>ﾀﾞﾌﾞﾙｽ入力!Z53</f>
        <v/>
      </c>
    </row>
    <row r="19" spans="1:17" ht="22.5" customHeight="1" x14ac:dyDescent="0.15">
      <c r="A19" s="392"/>
      <c r="B19" s="180">
        <f>ﾀﾞﾌﾞﾙｽ入力!G53</f>
        <v>0</v>
      </c>
      <c r="C19" s="181">
        <f>ﾀﾞﾌﾞﾙｽ入力!H53</f>
        <v>0</v>
      </c>
      <c r="D19" s="395"/>
      <c r="E19" s="397"/>
      <c r="F19" s="399"/>
      <c r="G19" s="399"/>
      <c r="H19" s="399"/>
      <c r="I19" s="401"/>
      <c r="J19" s="385"/>
      <c r="K19" s="386"/>
      <c r="L19" s="387"/>
      <c r="M19" s="113" t="str">
        <f ca="1">ﾀﾞﾌﾞﾙｽ入力!V53</f>
        <v/>
      </c>
      <c r="N19" s="115" t="str">
        <f ca="1">ﾀﾞﾌﾞﾙｽ入力!W53</f>
        <v/>
      </c>
      <c r="O19" s="115" t="str">
        <f ca="1">ﾀﾞﾌﾞﾙｽ入力!X53</f>
        <v/>
      </c>
      <c r="P19" s="116" t="str">
        <f ca="1">ﾀﾞﾌﾞﾙｽ入力!Y53</f>
        <v/>
      </c>
      <c r="Q19" s="375"/>
    </row>
    <row r="20" spans="1:17" ht="12" customHeight="1" x14ac:dyDescent="0.15">
      <c r="A20" s="392"/>
      <c r="B20" s="47">
        <f>ﾀﾞﾌﾞﾙｽ入力!I54</f>
        <v>0</v>
      </c>
      <c r="C20" s="48">
        <f>ﾀﾞﾌﾞﾙｽ入力!J54</f>
        <v>0</v>
      </c>
      <c r="D20" s="377">
        <f>ﾀﾞﾌﾞﾙｽ入力!K54</f>
        <v>0</v>
      </c>
      <c r="E20" s="379">
        <f>ﾀﾞﾌﾞﾙｽ入力!L54</f>
        <v>0</v>
      </c>
      <c r="F20" s="381" t="s">
        <v>169</v>
      </c>
      <c r="G20" s="381">
        <f>ﾀﾞﾌﾞﾙｽ入力!M54</f>
        <v>0</v>
      </c>
      <c r="H20" s="381" t="s">
        <v>169</v>
      </c>
      <c r="I20" s="383">
        <f>ﾀﾞﾌﾞﾙｽ入力!N54</f>
        <v>0</v>
      </c>
      <c r="J20" s="385">
        <f>ﾀﾞﾌﾞﾙｽ入力!O54</f>
        <v>0</v>
      </c>
      <c r="K20" s="386"/>
      <c r="L20" s="387"/>
      <c r="M20" s="117">
        <f>ﾀﾞﾌﾞﾙｽ入力!P54</f>
        <v>0</v>
      </c>
      <c r="N20" s="118">
        <f>ﾀﾞﾌﾞﾙｽ入力!Q54</f>
        <v>0</v>
      </c>
      <c r="O20" s="118">
        <f>ﾀﾞﾌﾞﾙｽ入力!R54</f>
        <v>0</v>
      </c>
      <c r="P20" s="119">
        <f>ﾀﾞﾌﾞﾙｽ入力!S54</f>
        <v>0</v>
      </c>
      <c r="Q20" s="375"/>
    </row>
    <row r="21" spans="1:17" ht="22.5" customHeight="1" x14ac:dyDescent="0.15">
      <c r="A21" s="413"/>
      <c r="B21" s="49">
        <f>ﾀﾞﾌﾞﾙｽ入力!G54</f>
        <v>0</v>
      </c>
      <c r="C21" s="50">
        <f>ﾀﾞﾌﾞﾙｽ入力!H54</f>
        <v>0</v>
      </c>
      <c r="D21" s="406"/>
      <c r="E21" s="407"/>
      <c r="F21" s="408"/>
      <c r="G21" s="408"/>
      <c r="H21" s="408"/>
      <c r="I21" s="409"/>
      <c r="J21" s="410"/>
      <c r="K21" s="411"/>
      <c r="L21" s="412"/>
      <c r="M21" s="120" t="str">
        <f ca="1">ﾀﾞﾌﾞﾙｽ入力!V54</f>
        <v/>
      </c>
      <c r="N21" s="121" t="str">
        <f ca="1">ﾀﾞﾌﾞﾙｽ入力!W54</f>
        <v/>
      </c>
      <c r="O21" s="121" t="str">
        <f ca="1">ﾀﾞﾌﾞﾙｽ入力!X54</f>
        <v/>
      </c>
      <c r="P21" s="122" t="str">
        <f ca="1">ﾀﾞﾌﾞﾙｽ入力!Y54</f>
        <v/>
      </c>
      <c r="Q21" s="405"/>
    </row>
    <row r="22" spans="1:17" ht="12" customHeight="1" x14ac:dyDescent="0.15">
      <c r="A22" s="391">
        <v>11</v>
      </c>
      <c r="B22" s="47">
        <f>ﾀﾞﾌﾞﾙｽ入力!I55</f>
        <v>0</v>
      </c>
      <c r="C22" s="48">
        <f>ﾀﾞﾌﾞﾙｽ入力!J55</f>
        <v>0</v>
      </c>
      <c r="D22" s="377">
        <f>ﾀﾞﾌﾞﾙｽ入力!K55</f>
        <v>0</v>
      </c>
      <c r="E22" s="379">
        <f>ﾀﾞﾌﾞﾙｽ入力!L55</f>
        <v>0</v>
      </c>
      <c r="F22" s="381" t="s">
        <v>169</v>
      </c>
      <c r="G22" s="381">
        <f>ﾀﾞﾌﾞﾙｽ入力!M55</f>
        <v>0</v>
      </c>
      <c r="H22" s="381" t="s">
        <v>169</v>
      </c>
      <c r="I22" s="383">
        <f>ﾀﾞﾌﾞﾙｽ入力!N55</f>
        <v>0</v>
      </c>
      <c r="J22" s="397">
        <f>ﾀﾞﾌﾞﾙｽ入力!O55</f>
        <v>0</v>
      </c>
      <c r="K22" s="399"/>
      <c r="L22" s="401"/>
      <c r="M22" s="123">
        <f>ﾀﾞﾌﾞﾙｽ入力!P55</f>
        <v>0</v>
      </c>
      <c r="N22" s="124">
        <f>ﾀﾞﾌﾞﾙｽ入力!Q55</f>
        <v>0</v>
      </c>
      <c r="O22" s="124">
        <f>ﾀﾞﾌﾞﾙｽ入力!R55</f>
        <v>0</v>
      </c>
      <c r="P22" s="125">
        <f>ﾀﾞﾌﾞﾙｽ入力!S55</f>
        <v>0</v>
      </c>
      <c r="Q22" s="375" t="str">
        <f>ﾀﾞﾌﾞﾙｽ入力!Z55</f>
        <v/>
      </c>
    </row>
    <row r="23" spans="1:17" ht="22.5" customHeight="1" x14ac:dyDescent="0.15">
      <c r="A23" s="392"/>
      <c r="B23" s="180">
        <f>ﾀﾞﾌﾞﾙｽ入力!G55</f>
        <v>0</v>
      </c>
      <c r="C23" s="181">
        <f>ﾀﾞﾌﾞﾙｽ入力!H55</f>
        <v>0</v>
      </c>
      <c r="D23" s="395"/>
      <c r="E23" s="397"/>
      <c r="F23" s="399"/>
      <c r="G23" s="399"/>
      <c r="H23" s="399"/>
      <c r="I23" s="401"/>
      <c r="J23" s="385"/>
      <c r="K23" s="386"/>
      <c r="L23" s="387"/>
      <c r="M23" s="113" t="str">
        <f ca="1">ﾀﾞﾌﾞﾙｽ入力!V55</f>
        <v/>
      </c>
      <c r="N23" s="115" t="str">
        <f ca="1">ﾀﾞﾌﾞﾙｽ入力!W55</f>
        <v/>
      </c>
      <c r="O23" s="115" t="str">
        <f ca="1">ﾀﾞﾌﾞﾙｽ入力!X55</f>
        <v/>
      </c>
      <c r="P23" s="116" t="str">
        <f ca="1">ﾀﾞﾌﾞﾙｽ入力!Y55</f>
        <v/>
      </c>
      <c r="Q23" s="375"/>
    </row>
    <row r="24" spans="1:17" ht="12" customHeight="1" x14ac:dyDescent="0.15">
      <c r="A24" s="392"/>
      <c r="B24" s="47">
        <f>ﾀﾞﾌﾞﾙｽ入力!I56</f>
        <v>0</v>
      </c>
      <c r="C24" s="48">
        <f>ﾀﾞﾌﾞﾙｽ入力!J56</f>
        <v>0</v>
      </c>
      <c r="D24" s="377">
        <f>ﾀﾞﾌﾞﾙｽ入力!K56</f>
        <v>0</v>
      </c>
      <c r="E24" s="379">
        <f>ﾀﾞﾌﾞﾙｽ入力!L56</f>
        <v>0</v>
      </c>
      <c r="F24" s="381" t="s">
        <v>169</v>
      </c>
      <c r="G24" s="381">
        <f>ﾀﾞﾌﾞﾙｽ入力!M56</f>
        <v>0</v>
      </c>
      <c r="H24" s="381" t="s">
        <v>169</v>
      </c>
      <c r="I24" s="383">
        <f>ﾀﾞﾌﾞﾙｽ入力!N56</f>
        <v>0</v>
      </c>
      <c r="J24" s="385">
        <f>ﾀﾞﾌﾞﾙｽ入力!O56</f>
        <v>0</v>
      </c>
      <c r="K24" s="386"/>
      <c r="L24" s="387"/>
      <c r="M24" s="117">
        <f>ﾀﾞﾌﾞﾙｽ入力!P56</f>
        <v>0</v>
      </c>
      <c r="N24" s="118">
        <f>ﾀﾞﾌﾞﾙｽ入力!Q56</f>
        <v>0</v>
      </c>
      <c r="O24" s="118">
        <f>ﾀﾞﾌﾞﾙｽ入力!R56</f>
        <v>0</v>
      </c>
      <c r="P24" s="119">
        <f>ﾀﾞﾌﾞﾙｽ入力!S56</f>
        <v>0</v>
      </c>
      <c r="Q24" s="375"/>
    </row>
    <row r="25" spans="1:17" ht="22.5" customHeight="1" x14ac:dyDescent="0.15">
      <c r="A25" s="413"/>
      <c r="B25" s="49">
        <f>ﾀﾞﾌﾞﾙｽ入力!G56</f>
        <v>0</v>
      </c>
      <c r="C25" s="50">
        <f>ﾀﾞﾌﾞﾙｽ入力!H56</f>
        <v>0</v>
      </c>
      <c r="D25" s="406"/>
      <c r="E25" s="407"/>
      <c r="F25" s="408"/>
      <c r="G25" s="408"/>
      <c r="H25" s="408"/>
      <c r="I25" s="409"/>
      <c r="J25" s="410"/>
      <c r="K25" s="411"/>
      <c r="L25" s="412"/>
      <c r="M25" s="120" t="str">
        <f ca="1">ﾀﾞﾌﾞﾙｽ入力!V56</f>
        <v/>
      </c>
      <c r="N25" s="121" t="str">
        <f ca="1">ﾀﾞﾌﾞﾙｽ入力!W56</f>
        <v/>
      </c>
      <c r="O25" s="121" t="str">
        <f ca="1">ﾀﾞﾌﾞﾙｽ入力!X56</f>
        <v/>
      </c>
      <c r="P25" s="122" t="str">
        <f ca="1">ﾀﾞﾌﾞﾙｽ入力!Y56</f>
        <v/>
      </c>
      <c r="Q25" s="405"/>
    </row>
    <row r="26" spans="1:17" ht="12" customHeight="1" x14ac:dyDescent="0.15">
      <c r="A26" s="391">
        <v>12</v>
      </c>
      <c r="B26" s="51">
        <f>ﾀﾞﾌﾞﾙｽ入力!I57</f>
        <v>0</v>
      </c>
      <c r="C26" s="52">
        <f>ﾀﾞﾌﾞﾙｽ入力!J57</f>
        <v>0</v>
      </c>
      <c r="D26" s="394">
        <f>ﾀﾞﾌﾞﾙｽ入力!K57</f>
        <v>0</v>
      </c>
      <c r="E26" s="396">
        <f>ﾀﾞﾌﾞﾙｽ入力!L57</f>
        <v>0</v>
      </c>
      <c r="F26" s="398" t="s">
        <v>169</v>
      </c>
      <c r="G26" s="398">
        <f>ﾀﾞﾌﾞﾙｽ入力!M57</f>
        <v>0</v>
      </c>
      <c r="H26" s="398" t="s">
        <v>169</v>
      </c>
      <c r="I26" s="400">
        <f>ﾀﾞﾌﾞﾙｽ入力!N57</f>
        <v>0</v>
      </c>
      <c r="J26" s="402">
        <f>ﾀﾞﾌﾞﾙｽ入力!O57</f>
        <v>0</v>
      </c>
      <c r="K26" s="403"/>
      <c r="L26" s="404"/>
      <c r="M26" s="123">
        <f>ﾀﾞﾌﾞﾙｽ入力!P57</f>
        <v>0</v>
      </c>
      <c r="N26" s="124">
        <f>ﾀﾞﾌﾞﾙｽ入力!Q57</f>
        <v>0</v>
      </c>
      <c r="O26" s="124">
        <f>ﾀﾞﾌﾞﾙｽ入力!R57</f>
        <v>0</v>
      </c>
      <c r="P26" s="125">
        <f>ﾀﾞﾌﾞﾙｽ入力!S57</f>
        <v>0</v>
      </c>
      <c r="Q26" s="374" t="str">
        <f>ﾀﾞﾌﾞﾙｽ入力!Z57</f>
        <v/>
      </c>
    </row>
    <row r="27" spans="1:17" ht="22.5" customHeight="1" x14ac:dyDescent="0.15">
      <c r="A27" s="392"/>
      <c r="B27" s="180">
        <f>ﾀﾞﾌﾞﾙｽ入力!G57</f>
        <v>0</v>
      </c>
      <c r="C27" s="181">
        <f>ﾀﾞﾌﾞﾙｽ入力!H57</f>
        <v>0</v>
      </c>
      <c r="D27" s="395"/>
      <c r="E27" s="397"/>
      <c r="F27" s="399"/>
      <c r="G27" s="399"/>
      <c r="H27" s="399"/>
      <c r="I27" s="401"/>
      <c r="J27" s="385"/>
      <c r="K27" s="386"/>
      <c r="L27" s="387"/>
      <c r="M27" s="113" t="str">
        <f ca="1">ﾀﾞﾌﾞﾙｽ入力!V57</f>
        <v/>
      </c>
      <c r="N27" s="115" t="str">
        <f ca="1">ﾀﾞﾌﾞﾙｽ入力!W57</f>
        <v/>
      </c>
      <c r="O27" s="115" t="str">
        <f ca="1">ﾀﾞﾌﾞﾙｽ入力!X57</f>
        <v/>
      </c>
      <c r="P27" s="116" t="str">
        <f ca="1">ﾀﾞﾌﾞﾙｽ入力!Y57</f>
        <v/>
      </c>
      <c r="Q27" s="375"/>
    </row>
    <row r="28" spans="1:17" ht="12" customHeight="1" x14ac:dyDescent="0.15">
      <c r="A28" s="392"/>
      <c r="B28" s="47">
        <f>ﾀﾞﾌﾞﾙｽ入力!I58</f>
        <v>0</v>
      </c>
      <c r="C28" s="48">
        <f>ﾀﾞﾌﾞﾙｽ入力!J58</f>
        <v>0</v>
      </c>
      <c r="D28" s="377">
        <f>ﾀﾞﾌﾞﾙｽ入力!K58</f>
        <v>0</v>
      </c>
      <c r="E28" s="379">
        <f>ﾀﾞﾌﾞﾙｽ入力!L58</f>
        <v>0</v>
      </c>
      <c r="F28" s="381" t="s">
        <v>169</v>
      </c>
      <c r="G28" s="381">
        <f>ﾀﾞﾌﾞﾙｽ入力!M58</f>
        <v>0</v>
      </c>
      <c r="H28" s="381" t="s">
        <v>169</v>
      </c>
      <c r="I28" s="383">
        <f>ﾀﾞﾌﾞﾙｽ入力!N58</f>
        <v>0</v>
      </c>
      <c r="J28" s="385">
        <f>ﾀﾞﾌﾞﾙｽ入力!O58</f>
        <v>0</v>
      </c>
      <c r="K28" s="386"/>
      <c r="L28" s="387"/>
      <c r="M28" s="117">
        <f>ﾀﾞﾌﾞﾙｽ入力!P58</f>
        <v>0</v>
      </c>
      <c r="N28" s="118">
        <f>ﾀﾞﾌﾞﾙｽ入力!Q58</f>
        <v>0</v>
      </c>
      <c r="O28" s="118">
        <f>ﾀﾞﾌﾞﾙｽ入力!R58</f>
        <v>0</v>
      </c>
      <c r="P28" s="119">
        <f>ﾀﾞﾌﾞﾙｽ入力!S58</f>
        <v>0</v>
      </c>
      <c r="Q28" s="375"/>
    </row>
    <row r="29" spans="1:17" ht="22.5" customHeight="1" x14ac:dyDescent="0.15">
      <c r="A29" s="413"/>
      <c r="B29" s="49">
        <f>ﾀﾞﾌﾞﾙｽ入力!G58</f>
        <v>0</v>
      </c>
      <c r="C29" s="50">
        <f>ﾀﾞﾌﾞﾙｽ入力!H58</f>
        <v>0</v>
      </c>
      <c r="D29" s="406"/>
      <c r="E29" s="407"/>
      <c r="F29" s="408"/>
      <c r="G29" s="408"/>
      <c r="H29" s="408"/>
      <c r="I29" s="409"/>
      <c r="J29" s="410"/>
      <c r="K29" s="411"/>
      <c r="L29" s="412"/>
      <c r="M29" s="120" t="str">
        <f ca="1">ﾀﾞﾌﾞﾙｽ入力!V58</f>
        <v/>
      </c>
      <c r="N29" s="121" t="str">
        <f ca="1">ﾀﾞﾌﾞﾙｽ入力!W58</f>
        <v/>
      </c>
      <c r="O29" s="121" t="str">
        <f ca="1">ﾀﾞﾌﾞﾙｽ入力!X58</f>
        <v/>
      </c>
      <c r="P29" s="122" t="str">
        <f ca="1">ﾀﾞﾌﾞﾙｽ入力!Y58</f>
        <v/>
      </c>
      <c r="Q29" s="405"/>
    </row>
    <row r="30" spans="1:17" ht="12" customHeight="1" x14ac:dyDescent="0.15">
      <c r="A30" s="391">
        <v>13</v>
      </c>
      <c r="B30" s="51">
        <f>ﾀﾞﾌﾞﾙｽ入力!I59</f>
        <v>0</v>
      </c>
      <c r="C30" s="52">
        <f>ﾀﾞﾌﾞﾙｽ入力!J59</f>
        <v>0</v>
      </c>
      <c r="D30" s="394">
        <f>ﾀﾞﾌﾞﾙｽ入力!K59</f>
        <v>0</v>
      </c>
      <c r="E30" s="396">
        <f>ﾀﾞﾌﾞﾙｽ入力!L59</f>
        <v>0</v>
      </c>
      <c r="F30" s="398" t="s">
        <v>169</v>
      </c>
      <c r="G30" s="398">
        <f>ﾀﾞﾌﾞﾙｽ入力!M59</f>
        <v>0</v>
      </c>
      <c r="H30" s="398" t="s">
        <v>169</v>
      </c>
      <c r="I30" s="400">
        <f>ﾀﾞﾌﾞﾙｽ入力!N59</f>
        <v>0</v>
      </c>
      <c r="J30" s="402">
        <f>ﾀﾞﾌﾞﾙｽ入力!O59</f>
        <v>0</v>
      </c>
      <c r="K30" s="403"/>
      <c r="L30" s="404"/>
      <c r="M30" s="123">
        <f>ﾀﾞﾌﾞﾙｽ入力!P59</f>
        <v>0</v>
      </c>
      <c r="N30" s="124">
        <f>ﾀﾞﾌﾞﾙｽ入力!Q59</f>
        <v>0</v>
      </c>
      <c r="O30" s="124">
        <f>ﾀﾞﾌﾞﾙｽ入力!R59</f>
        <v>0</v>
      </c>
      <c r="P30" s="125">
        <f>ﾀﾞﾌﾞﾙｽ入力!S59</f>
        <v>0</v>
      </c>
      <c r="Q30" s="374" t="str">
        <f>ﾀﾞﾌﾞﾙｽ入力!Z59</f>
        <v/>
      </c>
    </row>
    <row r="31" spans="1:17" ht="22.5" customHeight="1" x14ac:dyDescent="0.15">
      <c r="A31" s="392"/>
      <c r="B31" s="180">
        <f>ﾀﾞﾌﾞﾙｽ入力!G59</f>
        <v>0</v>
      </c>
      <c r="C31" s="181">
        <f>ﾀﾞﾌﾞﾙｽ入力!H59</f>
        <v>0</v>
      </c>
      <c r="D31" s="395"/>
      <c r="E31" s="397"/>
      <c r="F31" s="399"/>
      <c r="G31" s="399"/>
      <c r="H31" s="399"/>
      <c r="I31" s="401"/>
      <c r="J31" s="385"/>
      <c r="K31" s="386"/>
      <c r="L31" s="387"/>
      <c r="M31" s="113" t="str">
        <f ca="1">ﾀﾞﾌﾞﾙｽ入力!V59</f>
        <v/>
      </c>
      <c r="N31" s="115" t="str">
        <f ca="1">ﾀﾞﾌﾞﾙｽ入力!W59</f>
        <v/>
      </c>
      <c r="O31" s="115" t="str">
        <f ca="1">ﾀﾞﾌﾞﾙｽ入力!X59</f>
        <v/>
      </c>
      <c r="P31" s="116" t="str">
        <f ca="1">ﾀﾞﾌﾞﾙｽ入力!Y59</f>
        <v/>
      </c>
      <c r="Q31" s="375"/>
    </row>
    <row r="32" spans="1:17" ht="12" customHeight="1" x14ac:dyDescent="0.15">
      <c r="A32" s="392"/>
      <c r="B32" s="47">
        <f>ﾀﾞﾌﾞﾙｽ入力!I60</f>
        <v>0</v>
      </c>
      <c r="C32" s="48">
        <f>ﾀﾞﾌﾞﾙｽ入力!J60</f>
        <v>0</v>
      </c>
      <c r="D32" s="377">
        <f>ﾀﾞﾌﾞﾙｽ入力!K60</f>
        <v>0</v>
      </c>
      <c r="E32" s="379">
        <f>ﾀﾞﾌﾞﾙｽ入力!L60</f>
        <v>0</v>
      </c>
      <c r="F32" s="381" t="s">
        <v>169</v>
      </c>
      <c r="G32" s="381">
        <f>ﾀﾞﾌﾞﾙｽ入力!M60</f>
        <v>0</v>
      </c>
      <c r="H32" s="381" t="s">
        <v>169</v>
      </c>
      <c r="I32" s="383">
        <f>ﾀﾞﾌﾞﾙｽ入力!N60</f>
        <v>0</v>
      </c>
      <c r="J32" s="385">
        <f>ﾀﾞﾌﾞﾙｽ入力!O60</f>
        <v>0</v>
      </c>
      <c r="K32" s="386"/>
      <c r="L32" s="387"/>
      <c r="M32" s="117">
        <f>ﾀﾞﾌﾞﾙｽ入力!P60</f>
        <v>0</v>
      </c>
      <c r="N32" s="118">
        <f>ﾀﾞﾌﾞﾙｽ入力!Q60</f>
        <v>0</v>
      </c>
      <c r="O32" s="118">
        <f>ﾀﾞﾌﾞﾙｽ入力!R60</f>
        <v>0</v>
      </c>
      <c r="P32" s="119">
        <f>ﾀﾞﾌﾞﾙｽ入力!S60</f>
        <v>0</v>
      </c>
      <c r="Q32" s="375"/>
    </row>
    <row r="33" spans="1:20" ht="22.5" customHeight="1" x14ac:dyDescent="0.15">
      <c r="A33" s="413"/>
      <c r="B33" s="49">
        <f>ﾀﾞﾌﾞﾙｽ入力!G60</f>
        <v>0</v>
      </c>
      <c r="C33" s="50">
        <f>ﾀﾞﾌﾞﾙｽ入力!H60</f>
        <v>0</v>
      </c>
      <c r="D33" s="406"/>
      <c r="E33" s="407"/>
      <c r="F33" s="408"/>
      <c r="G33" s="408"/>
      <c r="H33" s="408"/>
      <c r="I33" s="409"/>
      <c r="J33" s="410"/>
      <c r="K33" s="411"/>
      <c r="L33" s="412"/>
      <c r="M33" s="120" t="str">
        <f ca="1">ﾀﾞﾌﾞﾙｽ入力!V60</f>
        <v/>
      </c>
      <c r="N33" s="121" t="str">
        <f ca="1">ﾀﾞﾌﾞﾙｽ入力!W60</f>
        <v/>
      </c>
      <c r="O33" s="121" t="str">
        <f ca="1">ﾀﾞﾌﾞﾙｽ入力!X60</f>
        <v/>
      </c>
      <c r="P33" s="122" t="str">
        <f ca="1">ﾀﾞﾌﾞﾙｽ入力!Y60</f>
        <v/>
      </c>
      <c r="Q33" s="405"/>
    </row>
    <row r="34" spans="1:20" ht="12" customHeight="1" x14ac:dyDescent="0.15">
      <c r="A34" s="391">
        <v>14</v>
      </c>
      <c r="B34" s="51">
        <f>ﾀﾞﾌﾞﾙｽ入力!I61</f>
        <v>0</v>
      </c>
      <c r="C34" s="52">
        <f>ﾀﾞﾌﾞﾙｽ入力!J61</f>
        <v>0</v>
      </c>
      <c r="D34" s="394">
        <f>ﾀﾞﾌﾞﾙｽ入力!K61</f>
        <v>0</v>
      </c>
      <c r="E34" s="396">
        <f>ﾀﾞﾌﾞﾙｽ入力!L61</f>
        <v>0</v>
      </c>
      <c r="F34" s="398" t="s">
        <v>169</v>
      </c>
      <c r="G34" s="398">
        <f>ﾀﾞﾌﾞﾙｽ入力!M61</f>
        <v>0</v>
      </c>
      <c r="H34" s="398" t="s">
        <v>169</v>
      </c>
      <c r="I34" s="400">
        <f>ﾀﾞﾌﾞﾙｽ入力!N61</f>
        <v>0</v>
      </c>
      <c r="J34" s="402">
        <f>ﾀﾞﾌﾞﾙｽ入力!O61</f>
        <v>0</v>
      </c>
      <c r="K34" s="403"/>
      <c r="L34" s="404"/>
      <c r="M34" s="123">
        <f>ﾀﾞﾌﾞﾙｽ入力!P61</f>
        <v>0</v>
      </c>
      <c r="N34" s="124">
        <f>ﾀﾞﾌﾞﾙｽ入力!Q61</f>
        <v>0</v>
      </c>
      <c r="O34" s="124">
        <f>ﾀﾞﾌﾞﾙｽ入力!R61</f>
        <v>0</v>
      </c>
      <c r="P34" s="125">
        <f>ﾀﾞﾌﾞﾙｽ入力!S61</f>
        <v>0</v>
      </c>
      <c r="Q34" s="374" t="str">
        <f>ﾀﾞﾌﾞﾙｽ入力!Z61</f>
        <v/>
      </c>
    </row>
    <row r="35" spans="1:20" ht="22.5" customHeight="1" x14ac:dyDescent="0.15">
      <c r="A35" s="392"/>
      <c r="B35" s="180">
        <f>ﾀﾞﾌﾞﾙｽ入力!G61</f>
        <v>0</v>
      </c>
      <c r="C35" s="181">
        <f>ﾀﾞﾌﾞﾙｽ入力!H61</f>
        <v>0</v>
      </c>
      <c r="D35" s="395"/>
      <c r="E35" s="397"/>
      <c r="F35" s="399"/>
      <c r="G35" s="399"/>
      <c r="H35" s="399"/>
      <c r="I35" s="401"/>
      <c r="J35" s="385"/>
      <c r="K35" s="386"/>
      <c r="L35" s="387"/>
      <c r="M35" s="113" t="str">
        <f ca="1">ﾀﾞﾌﾞﾙｽ入力!V61</f>
        <v/>
      </c>
      <c r="N35" s="115" t="str">
        <f ca="1">ﾀﾞﾌﾞﾙｽ入力!W61</f>
        <v/>
      </c>
      <c r="O35" s="115" t="str">
        <f ca="1">ﾀﾞﾌﾞﾙｽ入力!X61</f>
        <v/>
      </c>
      <c r="P35" s="116" t="str">
        <f ca="1">ﾀﾞﾌﾞﾙｽ入力!Y61</f>
        <v/>
      </c>
      <c r="Q35" s="375"/>
    </row>
    <row r="36" spans="1:20" ht="12" customHeight="1" x14ac:dyDescent="0.15">
      <c r="A36" s="392"/>
      <c r="B36" s="47">
        <f>ﾀﾞﾌﾞﾙｽ入力!I62</f>
        <v>0</v>
      </c>
      <c r="C36" s="48">
        <f>ﾀﾞﾌﾞﾙｽ入力!J62</f>
        <v>0</v>
      </c>
      <c r="D36" s="377">
        <f>ﾀﾞﾌﾞﾙｽ入力!K62</f>
        <v>0</v>
      </c>
      <c r="E36" s="379">
        <f>ﾀﾞﾌﾞﾙｽ入力!L62</f>
        <v>0</v>
      </c>
      <c r="F36" s="381" t="s">
        <v>169</v>
      </c>
      <c r="G36" s="381">
        <f>ﾀﾞﾌﾞﾙｽ入力!M62</f>
        <v>0</v>
      </c>
      <c r="H36" s="381" t="s">
        <v>169</v>
      </c>
      <c r="I36" s="383">
        <f>ﾀﾞﾌﾞﾙｽ入力!N62</f>
        <v>0</v>
      </c>
      <c r="J36" s="385">
        <f>ﾀﾞﾌﾞﾙｽ入力!O62</f>
        <v>0</v>
      </c>
      <c r="K36" s="386"/>
      <c r="L36" s="387"/>
      <c r="M36" s="117">
        <f>ﾀﾞﾌﾞﾙｽ入力!P62</f>
        <v>0</v>
      </c>
      <c r="N36" s="118">
        <f>ﾀﾞﾌﾞﾙｽ入力!Q62</f>
        <v>0</v>
      </c>
      <c r="O36" s="118">
        <f>ﾀﾞﾌﾞﾙｽ入力!R62</f>
        <v>0</v>
      </c>
      <c r="P36" s="119">
        <f>ﾀﾞﾌﾞﾙｽ入力!S62</f>
        <v>0</v>
      </c>
      <c r="Q36" s="375"/>
    </row>
    <row r="37" spans="1:20" ht="22.5" customHeight="1" x14ac:dyDescent="0.15">
      <c r="A37" s="413"/>
      <c r="B37" s="49">
        <f>ﾀﾞﾌﾞﾙｽ入力!G62</f>
        <v>0</v>
      </c>
      <c r="C37" s="50">
        <f>ﾀﾞﾌﾞﾙｽ入力!H62</f>
        <v>0</v>
      </c>
      <c r="D37" s="406"/>
      <c r="E37" s="407"/>
      <c r="F37" s="408"/>
      <c r="G37" s="408"/>
      <c r="H37" s="408"/>
      <c r="I37" s="409"/>
      <c r="J37" s="410"/>
      <c r="K37" s="411"/>
      <c r="L37" s="412"/>
      <c r="M37" s="120" t="str">
        <f ca="1">ﾀﾞﾌﾞﾙｽ入力!V62</f>
        <v/>
      </c>
      <c r="N37" s="121" t="str">
        <f ca="1">ﾀﾞﾌﾞﾙｽ入力!W62</f>
        <v/>
      </c>
      <c r="O37" s="121" t="str">
        <f ca="1">ﾀﾞﾌﾞﾙｽ入力!X62</f>
        <v/>
      </c>
      <c r="P37" s="122" t="str">
        <f ca="1">ﾀﾞﾌﾞﾙｽ入力!Y62</f>
        <v/>
      </c>
      <c r="Q37" s="405"/>
    </row>
    <row r="38" spans="1:20" ht="12" customHeight="1" x14ac:dyDescent="0.15">
      <c r="A38" s="391">
        <v>15</v>
      </c>
      <c r="B38" s="47">
        <f>ﾀﾞﾌﾞﾙｽ入力!I63</f>
        <v>0</v>
      </c>
      <c r="C38" s="48">
        <f>ﾀﾞﾌﾞﾙｽ入力!J63</f>
        <v>0</v>
      </c>
      <c r="D38" s="377">
        <f>ﾀﾞﾌﾞﾙｽ入力!K63</f>
        <v>0</v>
      </c>
      <c r="E38" s="379">
        <f>ﾀﾞﾌﾞﾙｽ入力!L63</f>
        <v>0</v>
      </c>
      <c r="F38" s="381" t="s">
        <v>169</v>
      </c>
      <c r="G38" s="381">
        <f>ﾀﾞﾌﾞﾙｽ入力!M63</f>
        <v>0</v>
      </c>
      <c r="H38" s="381" t="s">
        <v>169</v>
      </c>
      <c r="I38" s="383">
        <f>ﾀﾞﾌﾞﾙｽ入力!N63</f>
        <v>0</v>
      </c>
      <c r="J38" s="397">
        <f>ﾀﾞﾌﾞﾙｽ入力!O63</f>
        <v>0</v>
      </c>
      <c r="K38" s="399"/>
      <c r="L38" s="401"/>
      <c r="M38" s="123">
        <f>ﾀﾞﾌﾞﾙｽ入力!P63</f>
        <v>0</v>
      </c>
      <c r="N38" s="124">
        <f>ﾀﾞﾌﾞﾙｽ入力!Q63</f>
        <v>0</v>
      </c>
      <c r="O38" s="124">
        <f>ﾀﾞﾌﾞﾙｽ入力!R63</f>
        <v>0</v>
      </c>
      <c r="P38" s="125">
        <f>ﾀﾞﾌﾞﾙｽ入力!S63</f>
        <v>0</v>
      </c>
      <c r="Q38" s="375" t="str">
        <f>ﾀﾞﾌﾞﾙｽ入力!Z63</f>
        <v/>
      </c>
    </row>
    <row r="39" spans="1:20" ht="22.5" customHeight="1" x14ac:dyDescent="0.15">
      <c r="A39" s="392"/>
      <c r="B39" s="180">
        <f>ﾀﾞﾌﾞﾙｽ入力!G63</f>
        <v>0</v>
      </c>
      <c r="C39" s="181">
        <f>ﾀﾞﾌﾞﾙｽ入力!H63</f>
        <v>0</v>
      </c>
      <c r="D39" s="395"/>
      <c r="E39" s="397"/>
      <c r="F39" s="399"/>
      <c r="G39" s="399"/>
      <c r="H39" s="399"/>
      <c r="I39" s="401"/>
      <c r="J39" s="385"/>
      <c r="K39" s="386"/>
      <c r="L39" s="387"/>
      <c r="M39" s="113" t="str">
        <f ca="1">ﾀﾞﾌﾞﾙｽ入力!V63</f>
        <v/>
      </c>
      <c r="N39" s="115" t="str">
        <f ca="1">ﾀﾞﾌﾞﾙｽ入力!W63</f>
        <v/>
      </c>
      <c r="O39" s="115" t="str">
        <f ca="1">ﾀﾞﾌﾞﾙｽ入力!X63</f>
        <v/>
      </c>
      <c r="P39" s="116" t="str">
        <f ca="1">ﾀﾞﾌﾞﾙｽ入力!Y63</f>
        <v/>
      </c>
      <c r="Q39" s="375"/>
    </row>
    <row r="40" spans="1:20" ht="12" customHeight="1" x14ac:dyDescent="0.15">
      <c r="A40" s="392"/>
      <c r="B40" s="47">
        <f>ﾀﾞﾌﾞﾙｽ入力!I64</f>
        <v>0</v>
      </c>
      <c r="C40" s="48">
        <f>ﾀﾞﾌﾞﾙｽ入力!J64</f>
        <v>0</v>
      </c>
      <c r="D40" s="377">
        <f>ﾀﾞﾌﾞﾙｽ入力!K64</f>
        <v>0</v>
      </c>
      <c r="E40" s="379">
        <f>ﾀﾞﾌﾞﾙｽ入力!L64</f>
        <v>0</v>
      </c>
      <c r="F40" s="381" t="s">
        <v>169</v>
      </c>
      <c r="G40" s="381">
        <f>ﾀﾞﾌﾞﾙｽ入力!M64</f>
        <v>0</v>
      </c>
      <c r="H40" s="381" t="s">
        <v>169</v>
      </c>
      <c r="I40" s="383">
        <f>ﾀﾞﾌﾞﾙｽ入力!N64</f>
        <v>0</v>
      </c>
      <c r="J40" s="385">
        <f>ﾀﾞﾌﾞﾙｽ入力!O64</f>
        <v>0</v>
      </c>
      <c r="K40" s="386"/>
      <c r="L40" s="387"/>
      <c r="M40" s="117">
        <f>ﾀﾞﾌﾞﾙｽ入力!P64</f>
        <v>0</v>
      </c>
      <c r="N40" s="118">
        <f>ﾀﾞﾌﾞﾙｽ入力!Q64</f>
        <v>0</v>
      </c>
      <c r="O40" s="118">
        <f>ﾀﾞﾌﾞﾙｽ入力!R64</f>
        <v>0</v>
      </c>
      <c r="P40" s="119">
        <f>ﾀﾞﾌﾞﾙｽ入力!S64</f>
        <v>0</v>
      </c>
      <c r="Q40" s="375"/>
    </row>
    <row r="41" spans="1:20" ht="22.5" customHeight="1" x14ac:dyDescent="0.15">
      <c r="A41" s="413"/>
      <c r="B41" s="49">
        <f>ﾀﾞﾌﾞﾙｽ入力!G64</f>
        <v>0</v>
      </c>
      <c r="C41" s="50">
        <f>ﾀﾞﾌﾞﾙｽ入力!H64</f>
        <v>0</v>
      </c>
      <c r="D41" s="406"/>
      <c r="E41" s="407"/>
      <c r="F41" s="408"/>
      <c r="G41" s="408"/>
      <c r="H41" s="408"/>
      <c r="I41" s="409"/>
      <c r="J41" s="410"/>
      <c r="K41" s="411"/>
      <c r="L41" s="412"/>
      <c r="M41" s="120" t="str">
        <f ca="1">ﾀﾞﾌﾞﾙｽ入力!V64</f>
        <v/>
      </c>
      <c r="N41" s="121" t="str">
        <f ca="1">ﾀﾞﾌﾞﾙｽ入力!W64</f>
        <v/>
      </c>
      <c r="O41" s="121" t="str">
        <f ca="1">ﾀﾞﾌﾞﾙｽ入力!X64</f>
        <v/>
      </c>
      <c r="P41" s="122" t="str">
        <f ca="1">ﾀﾞﾌﾞﾙｽ入力!Y64</f>
        <v/>
      </c>
      <c r="Q41" s="405"/>
    </row>
    <row r="42" spans="1:20" ht="12" customHeight="1" x14ac:dyDescent="0.15">
      <c r="A42" s="391">
        <v>16</v>
      </c>
      <c r="B42" s="51">
        <f>ﾀﾞﾌﾞﾙｽ入力!I65</f>
        <v>0</v>
      </c>
      <c r="C42" s="52">
        <f>ﾀﾞﾌﾞﾙｽ入力!J65</f>
        <v>0</v>
      </c>
      <c r="D42" s="394">
        <f>ﾀﾞﾌﾞﾙｽ入力!K65</f>
        <v>0</v>
      </c>
      <c r="E42" s="396">
        <f>ﾀﾞﾌﾞﾙｽ入力!L65</f>
        <v>0</v>
      </c>
      <c r="F42" s="398" t="s">
        <v>169</v>
      </c>
      <c r="G42" s="398">
        <f>ﾀﾞﾌﾞﾙｽ入力!M65</f>
        <v>0</v>
      </c>
      <c r="H42" s="398" t="s">
        <v>169</v>
      </c>
      <c r="I42" s="400">
        <f>ﾀﾞﾌﾞﾙｽ入力!N65</f>
        <v>0</v>
      </c>
      <c r="J42" s="402">
        <f>ﾀﾞﾌﾞﾙｽ入力!O65</f>
        <v>0</v>
      </c>
      <c r="K42" s="403"/>
      <c r="L42" s="404"/>
      <c r="M42" s="123">
        <f>ﾀﾞﾌﾞﾙｽ入力!P65</f>
        <v>0</v>
      </c>
      <c r="N42" s="124">
        <f>ﾀﾞﾌﾞﾙｽ入力!Q65</f>
        <v>0</v>
      </c>
      <c r="O42" s="124">
        <f>ﾀﾞﾌﾞﾙｽ入力!R65</f>
        <v>0</v>
      </c>
      <c r="P42" s="125">
        <f>ﾀﾞﾌﾞﾙｽ入力!S65</f>
        <v>0</v>
      </c>
      <c r="Q42" s="374" t="str">
        <f>ﾀﾞﾌﾞﾙｽ入力!Z65</f>
        <v/>
      </c>
    </row>
    <row r="43" spans="1:20" ht="22.5" customHeight="1" x14ac:dyDescent="0.15">
      <c r="A43" s="392"/>
      <c r="B43" s="180">
        <f>ﾀﾞﾌﾞﾙｽ入力!G65</f>
        <v>0</v>
      </c>
      <c r="C43" s="181">
        <f>ﾀﾞﾌﾞﾙｽ入力!H65</f>
        <v>0</v>
      </c>
      <c r="D43" s="395"/>
      <c r="E43" s="397"/>
      <c r="F43" s="399"/>
      <c r="G43" s="399"/>
      <c r="H43" s="399"/>
      <c r="I43" s="401"/>
      <c r="J43" s="385"/>
      <c r="K43" s="386"/>
      <c r="L43" s="387"/>
      <c r="M43" s="113" t="str">
        <f ca="1">ﾀﾞﾌﾞﾙｽ入力!V65</f>
        <v/>
      </c>
      <c r="N43" s="115" t="str">
        <f ca="1">ﾀﾞﾌﾞﾙｽ入力!W65</f>
        <v/>
      </c>
      <c r="O43" s="115" t="str">
        <f ca="1">ﾀﾞﾌﾞﾙｽ入力!X65</f>
        <v/>
      </c>
      <c r="P43" s="116" t="str">
        <f ca="1">ﾀﾞﾌﾞﾙｽ入力!Y65</f>
        <v/>
      </c>
      <c r="Q43" s="375"/>
    </row>
    <row r="44" spans="1:20" ht="12" customHeight="1" x14ac:dyDescent="0.15">
      <c r="A44" s="392"/>
      <c r="B44" s="47">
        <f>ﾀﾞﾌﾞﾙｽ入力!I66</f>
        <v>0</v>
      </c>
      <c r="C44" s="48">
        <f>ﾀﾞﾌﾞﾙｽ入力!J66</f>
        <v>0</v>
      </c>
      <c r="D44" s="377">
        <f>ﾀﾞﾌﾞﾙｽ入力!K66</f>
        <v>0</v>
      </c>
      <c r="E44" s="379">
        <f>ﾀﾞﾌﾞﾙｽ入力!L66</f>
        <v>0</v>
      </c>
      <c r="F44" s="381" t="s">
        <v>169</v>
      </c>
      <c r="G44" s="381">
        <f>ﾀﾞﾌﾞﾙｽ入力!M66</f>
        <v>0</v>
      </c>
      <c r="H44" s="381" t="s">
        <v>169</v>
      </c>
      <c r="I44" s="383">
        <f>ﾀﾞﾌﾞﾙｽ入力!N66</f>
        <v>0</v>
      </c>
      <c r="J44" s="385">
        <f>ﾀﾞﾌﾞﾙｽ入力!O66</f>
        <v>0</v>
      </c>
      <c r="K44" s="386"/>
      <c r="L44" s="387"/>
      <c r="M44" s="117">
        <f>ﾀﾞﾌﾞﾙｽ入力!P66</f>
        <v>0</v>
      </c>
      <c r="N44" s="118">
        <f>ﾀﾞﾌﾞﾙｽ入力!Q66</f>
        <v>0</v>
      </c>
      <c r="O44" s="118">
        <f>ﾀﾞﾌﾞﾙｽ入力!R66</f>
        <v>0</v>
      </c>
      <c r="P44" s="119">
        <f>ﾀﾞﾌﾞﾙｽ入力!S66</f>
        <v>0</v>
      </c>
      <c r="Q44" s="375"/>
    </row>
    <row r="45" spans="1:20" ht="22.5" customHeight="1" thickBot="1" x14ac:dyDescent="0.2">
      <c r="A45" s="393"/>
      <c r="B45" s="53">
        <f>ﾀﾞﾌﾞﾙｽ入力!G66</f>
        <v>0</v>
      </c>
      <c r="C45" s="54">
        <f>ﾀﾞﾌﾞﾙｽ入力!H66</f>
        <v>0</v>
      </c>
      <c r="D45" s="378"/>
      <c r="E45" s="380"/>
      <c r="F45" s="382"/>
      <c r="G45" s="382"/>
      <c r="H45" s="382"/>
      <c r="I45" s="384"/>
      <c r="J45" s="388"/>
      <c r="K45" s="389"/>
      <c r="L45" s="390"/>
      <c r="M45" s="126" t="str">
        <f ca="1">ﾀﾞﾌﾞﾙｽ入力!V66</f>
        <v/>
      </c>
      <c r="N45" s="127" t="str">
        <f ca="1">ﾀﾞﾌﾞﾙｽ入力!W66</f>
        <v/>
      </c>
      <c r="O45" s="127" t="str">
        <f ca="1">ﾀﾞﾌﾞﾙｽ入力!X66</f>
        <v/>
      </c>
      <c r="P45" s="128" t="str">
        <f ca="1">ﾀﾞﾌﾞﾙｽ入力!Y66</f>
        <v/>
      </c>
      <c r="Q45" s="376"/>
    </row>
    <row r="48" spans="1:20" ht="21" x14ac:dyDescent="0.15">
      <c r="B48" s="1" ph="1"/>
      <c r="C48" s="1" ph="1"/>
      <c r="S48" s="1" ph="1"/>
      <c r="T48" s="1" ph="1"/>
    </row>
    <row r="50" spans="2:20" ht="21" x14ac:dyDescent="0.15">
      <c r="B50" s="1" ph="1"/>
      <c r="C50" s="1" ph="1"/>
      <c r="S50" s="1" ph="1"/>
      <c r="T50" s="1" ph="1"/>
    </row>
    <row r="51" spans="2:20" ht="21" x14ac:dyDescent="0.15">
      <c r="B51" s="1" ph="1"/>
      <c r="C51" s="1" ph="1"/>
      <c r="S51" s="1" ph="1"/>
      <c r="T51" s="1" ph="1"/>
    </row>
    <row r="53" spans="2:20" ht="21" x14ac:dyDescent="0.15">
      <c r="B53" s="1" ph="1"/>
      <c r="C53" s="1" ph="1"/>
      <c r="S53" s="1" ph="1"/>
      <c r="T53" s="1" ph="1"/>
    </row>
    <row r="55" spans="2:20" ht="21" x14ac:dyDescent="0.15">
      <c r="B55" s="1" ph="1"/>
      <c r="C55" s="1" ph="1"/>
      <c r="S55" s="1" ph="1"/>
      <c r="T55" s="1" ph="1"/>
    </row>
    <row r="57" spans="2:20" ht="21" x14ac:dyDescent="0.15">
      <c r="B57" s="1" ph="1"/>
      <c r="C57" s="1" ph="1"/>
      <c r="S57" s="1" ph="1"/>
      <c r="T57" s="1" ph="1"/>
    </row>
    <row r="59" spans="2:20" ht="21" x14ac:dyDescent="0.15">
      <c r="B59" s="1" ph="1"/>
      <c r="C59" s="1" ph="1"/>
      <c r="S59" s="1" ph="1"/>
      <c r="T59" s="1" ph="1"/>
    </row>
    <row r="60" spans="2:20" ht="21" x14ac:dyDescent="0.15">
      <c r="B60" s="1" ph="1"/>
      <c r="C60" s="1" ph="1"/>
      <c r="S60" s="1" ph="1"/>
      <c r="T60" s="1" ph="1"/>
    </row>
  </sheetData>
  <sheetProtection sheet="1" objects="1" scenarios="1" selectLockedCells="1"/>
  <mergeCells count="163">
    <mergeCell ref="A1:B1"/>
    <mergeCell ref="A2:I2"/>
    <mergeCell ref="J2:K2"/>
    <mergeCell ref="M2:O2"/>
    <mergeCell ref="L3:M3"/>
    <mergeCell ref="A4:C4"/>
    <mergeCell ref="J4:K4"/>
    <mergeCell ref="L4:O4"/>
    <mergeCell ref="B8:C8"/>
    <mergeCell ref="E8:G8"/>
    <mergeCell ref="J8:K8"/>
    <mergeCell ref="M8:P8"/>
    <mergeCell ref="B9:C9"/>
    <mergeCell ref="E9:G9"/>
    <mergeCell ref="J9:K9"/>
    <mergeCell ref="L9:P9"/>
    <mergeCell ref="J5:K5"/>
    <mergeCell ref="L5:P5"/>
    <mergeCell ref="A6:G6"/>
    <mergeCell ref="J6:K6"/>
    <mergeCell ref="L6:Q6"/>
    <mergeCell ref="B7:C7"/>
    <mergeCell ref="E7:G7"/>
    <mergeCell ref="J7:K7"/>
    <mergeCell ref="M7:P7"/>
    <mergeCell ref="B10:C10"/>
    <mergeCell ref="E10:G10"/>
    <mergeCell ref="J10:K10"/>
    <mergeCell ref="L10:P10"/>
    <mergeCell ref="A12:A13"/>
    <mergeCell ref="B12:C13"/>
    <mergeCell ref="D12:D13"/>
    <mergeCell ref="E12:I13"/>
    <mergeCell ref="J12:L13"/>
    <mergeCell ref="M12:Q12"/>
    <mergeCell ref="A18:A21"/>
    <mergeCell ref="D18:D19"/>
    <mergeCell ref="E18:E19"/>
    <mergeCell ref="F18:F19"/>
    <mergeCell ref="G18:G19"/>
    <mergeCell ref="H18:H19"/>
    <mergeCell ref="I14:I15"/>
    <mergeCell ref="J14:L15"/>
    <mergeCell ref="Q14:Q17"/>
    <mergeCell ref="D16:D17"/>
    <mergeCell ref="E16:E17"/>
    <mergeCell ref="F16:F17"/>
    <mergeCell ref="G16:G17"/>
    <mergeCell ref="H16:H17"/>
    <mergeCell ref="I16:I17"/>
    <mergeCell ref="J16:L17"/>
    <mergeCell ref="A14:A17"/>
    <mergeCell ref="D14:D15"/>
    <mergeCell ref="E14:E15"/>
    <mergeCell ref="F14:F15"/>
    <mergeCell ref="G14:G15"/>
    <mergeCell ref="H14:H15"/>
    <mergeCell ref="I18:I19"/>
    <mergeCell ref="J18:L19"/>
    <mergeCell ref="Q18:Q21"/>
    <mergeCell ref="D20:D21"/>
    <mergeCell ref="E20:E21"/>
    <mergeCell ref="F20:F21"/>
    <mergeCell ref="G20:G21"/>
    <mergeCell ref="H20:H21"/>
    <mergeCell ref="I20:I21"/>
    <mergeCell ref="J20:L21"/>
    <mergeCell ref="A26:A29"/>
    <mergeCell ref="D26:D27"/>
    <mergeCell ref="E26:E27"/>
    <mergeCell ref="F26:F27"/>
    <mergeCell ref="G26:G27"/>
    <mergeCell ref="H26:H27"/>
    <mergeCell ref="I22:I23"/>
    <mergeCell ref="J22:L23"/>
    <mergeCell ref="Q22:Q25"/>
    <mergeCell ref="D24:D25"/>
    <mergeCell ref="E24:E25"/>
    <mergeCell ref="F24:F25"/>
    <mergeCell ref="G24:G25"/>
    <mergeCell ref="H24:H25"/>
    <mergeCell ref="I24:I25"/>
    <mergeCell ref="J24:L25"/>
    <mergeCell ref="A22:A25"/>
    <mergeCell ref="D22:D23"/>
    <mergeCell ref="E22:E23"/>
    <mergeCell ref="F22:F23"/>
    <mergeCell ref="G22:G23"/>
    <mergeCell ref="H22:H23"/>
    <mergeCell ref="I26:I27"/>
    <mergeCell ref="J26:L27"/>
    <mergeCell ref="Q26:Q29"/>
    <mergeCell ref="D28:D29"/>
    <mergeCell ref="E28:E29"/>
    <mergeCell ref="F28:F29"/>
    <mergeCell ref="G28:G29"/>
    <mergeCell ref="H28:H29"/>
    <mergeCell ref="I28:I29"/>
    <mergeCell ref="J28:L29"/>
    <mergeCell ref="A34:A37"/>
    <mergeCell ref="D34:D35"/>
    <mergeCell ref="E34:E35"/>
    <mergeCell ref="F34:F35"/>
    <mergeCell ref="G34:G35"/>
    <mergeCell ref="H34:H35"/>
    <mergeCell ref="I30:I31"/>
    <mergeCell ref="J30:L31"/>
    <mergeCell ref="Q30:Q33"/>
    <mergeCell ref="D32:D33"/>
    <mergeCell ref="E32:E33"/>
    <mergeCell ref="F32:F33"/>
    <mergeCell ref="G32:G33"/>
    <mergeCell ref="H32:H33"/>
    <mergeCell ref="I32:I33"/>
    <mergeCell ref="J32:L33"/>
    <mergeCell ref="A30:A33"/>
    <mergeCell ref="D30:D31"/>
    <mergeCell ref="E30:E31"/>
    <mergeCell ref="F30:F31"/>
    <mergeCell ref="G30:G31"/>
    <mergeCell ref="H30:H31"/>
    <mergeCell ref="I34:I35"/>
    <mergeCell ref="J34:L35"/>
    <mergeCell ref="Q34:Q37"/>
    <mergeCell ref="D36:D37"/>
    <mergeCell ref="E36:E37"/>
    <mergeCell ref="F36:F37"/>
    <mergeCell ref="G36:G37"/>
    <mergeCell ref="H36:H37"/>
    <mergeCell ref="I36:I37"/>
    <mergeCell ref="J36:L37"/>
    <mergeCell ref="A42:A45"/>
    <mergeCell ref="D42:D43"/>
    <mergeCell ref="E42:E43"/>
    <mergeCell ref="F42:F43"/>
    <mergeCell ref="G42:G43"/>
    <mergeCell ref="H42:H43"/>
    <mergeCell ref="I38:I39"/>
    <mergeCell ref="J38:L39"/>
    <mergeCell ref="Q38:Q41"/>
    <mergeCell ref="D40:D41"/>
    <mergeCell ref="E40:E41"/>
    <mergeCell ref="F40:F41"/>
    <mergeCell ref="G40:G41"/>
    <mergeCell ref="H40:H41"/>
    <mergeCell ref="I40:I41"/>
    <mergeCell ref="J40:L41"/>
    <mergeCell ref="A38:A41"/>
    <mergeCell ref="D38:D39"/>
    <mergeCell ref="E38:E39"/>
    <mergeCell ref="F38:F39"/>
    <mergeCell ref="G38:G39"/>
    <mergeCell ref="H38:H39"/>
    <mergeCell ref="I42:I43"/>
    <mergeCell ref="J42:L43"/>
    <mergeCell ref="Q42:Q45"/>
    <mergeCell ref="D44:D45"/>
    <mergeCell ref="E44:E45"/>
    <mergeCell ref="F44:F45"/>
    <mergeCell ref="G44:G45"/>
    <mergeCell ref="H44:H45"/>
    <mergeCell ref="I44:I45"/>
    <mergeCell ref="J44:L45"/>
  </mergeCells>
  <phoneticPr fontId="3"/>
  <printOptions horizontalCentered="1" verticalCentered="1"/>
  <pageMargins left="0.23622047244094491" right="0.23622047244094491" top="0.27559055118110237" bottom="0" header="0" footer="0"/>
  <pageSetup paperSize="9" orientation="portrait" horizontalDpi="4294967293"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60"/>
  <sheetViews>
    <sheetView view="pageBreakPreview" zoomScaleNormal="100" zoomScaleSheetLayoutView="100" workbookViewId="0">
      <selection activeCell="K6" sqref="K6:Q6"/>
    </sheetView>
  </sheetViews>
  <sheetFormatPr defaultColWidth="9" defaultRowHeight="13.5" x14ac:dyDescent="0.15"/>
  <cols>
    <col min="1" max="1" width="4.375" style="1" customWidth="1"/>
    <col min="2" max="3" width="9.5" style="1" customWidth="1"/>
    <col min="4" max="4" width="5" style="1" customWidth="1"/>
    <col min="5" max="5" width="4.625" style="1" customWidth="1"/>
    <col min="6" max="6" width="1.75" style="1" customWidth="1"/>
    <col min="7" max="7" width="2.25" style="1" customWidth="1"/>
    <col min="8" max="8" width="1.75" style="1" customWidth="1"/>
    <col min="9" max="9" width="3.125" style="1" customWidth="1"/>
    <col min="10" max="11" width="5.375" style="1" customWidth="1"/>
    <col min="12" max="12" width="6.5" style="1" customWidth="1"/>
    <col min="13" max="16" width="7.125" style="1" customWidth="1"/>
    <col min="17" max="17" width="10" style="1" customWidth="1"/>
    <col min="18" max="16384" width="9" style="1"/>
  </cols>
  <sheetData>
    <row r="1" spans="1:20" ht="13.5" customHeight="1" x14ac:dyDescent="0.15">
      <c r="A1" s="456"/>
      <c r="B1" s="456"/>
      <c r="P1" s="30"/>
    </row>
    <row r="2" spans="1:20" ht="22.5" customHeight="1" thickBot="1" x14ac:dyDescent="0.2">
      <c r="A2" s="457" t="str">
        <f>IF(ｼﾝｸﾞﾙｽ入力!$C$20="","",ｼﾝｸﾞﾙｽ入力!$C$20)</f>
        <v/>
      </c>
      <c r="B2" s="457"/>
      <c r="C2" s="457"/>
      <c r="D2" s="457"/>
      <c r="E2" s="457"/>
      <c r="F2" s="457"/>
      <c r="G2" s="457"/>
      <c r="H2" s="457"/>
      <c r="I2" s="457"/>
      <c r="J2" s="458" t="s">
        <v>0</v>
      </c>
      <c r="K2" s="458"/>
      <c r="L2" s="87"/>
      <c r="M2" s="456" t="str">
        <f>ﾀﾞﾌﾞﾙｽ入力!$C$22&amp;"個人戦申込書"</f>
        <v>個人戦申込書</v>
      </c>
      <c r="N2" s="456"/>
      <c r="O2" s="456"/>
      <c r="P2" s="80" t="str">
        <f>"("&amp;ﾀﾞﾌﾞﾙｽ入力!$C$21</f>
        <v>(</v>
      </c>
      <c r="Q2" s="41" t="s">
        <v>139</v>
      </c>
    </row>
    <row r="3" spans="1:20" ht="22.5" customHeight="1" thickBot="1" x14ac:dyDescent="0.2">
      <c r="L3" s="459"/>
      <c r="M3" s="459"/>
      <c r="N3" s="184"/>
      <c r="O3" s="2"/>
      <c r="P3" s="3"/>
    </row>
    <row r="4" spans="1:20" ht="22.5" customHeight="1" x14ac:dyDescent="0.15">
      <c r="A4" s="460" t="s">
        <v>1</v>
      </c>
      <c r="B4" s="460"/>
      <c r="C4" s="460"/>
      <c r="J4" s="461" t="s">
        <v>2</v>
      </c>
      <c r="K4" s="462"/>
      <c r="L4" s="463">
        <f>ｼﾝｸﾞﾙｽ入力!C23</f>
        <v>0</v>
      </c>
      <c r="M4" s="464"/>
      <c r="N4" s="464"/>
      <c r="O4" s="464"/>
      <c r="P4" s="88" t="s">
        <v>66</v>
      </c>
      <c r="Q4" s="89">
        <f>ｼﾝｸﾞﾙｽ入力!C24</f>
        <v>0</v>
      </c>
    </row>
    <row r="5" spans="1:20" ht="22.5" customHeight="1" x14ac:dyDescent="0.15">
      <c r="J5" s="430" t="s">
        <v>3</v>
      </c>
      <c r="K5" s="431"/>
      <c r="L5" s="428">
        <f>ｼﾝｸﾞﾙｽ入力!C25</f>
        <v>0</v>
      </c>
      <c r="M5" s="428"/>
      <c r="N5" s="428"/>
      <c r="O5" s="428"/>
      <c r="P5" s="428"/>
      <c r="Q5" s="82"/>
    </row>
    <row r="6" spans="1:20" ht="22.5" customHeight="1" x14ac:dyDescent="0.15">
      <c r="J6" s="430" t="s">
        <v>4</v>
      </c>
      <c r="K6" s="431"/>
      <c r="L6" s="453" t="str">
        <f>"〒"&amp;ｼﾝｸﾞﾙｽ入力!C26&amp;" "&amp;ｼﾝｸﾞﾙｽ入力!C27</f>
        <v xml:space="preserve">〒 </v>
      </c>
      <c r="M6" s="454"/>
      <c r="N6" s="454"/>
      <c r="O6" s="454"/>
      <c r="P6" s="454"/>
      <c r="Q6" s="455"/>
    </row>
    <row r="7" spans="1:20" ht="22.5" customHeight="1" x14ac:dyDescent="0.15">
      <c r="J7" s="430" t="s">
        <v>5</v>
      </c>
      <c r="K7" s="431"/>
      <c r="L7" s="90" t="s">
        <v>164</v>
      </c>
      <c r="M7" s="428">
        <f>ｼﾝｸﾞﾙｽ入力!C28</f>
        <v>0</v>
      </c>
      <c r="N7" s="428"/>
      <c r="O7" s="428"/>
      <c r="P7" s="428"/>
      <c r="Q7" s="91"/>
    </row>
    <row r="8" spans="1:20" ht="22.5" customHeight="1" x14ac:dyDescent="0.15">
      <c r="J8" s="430" t="s">
        <v>6</v>
      </c>
      <c r="K8" s="431"/>
      <c r="L8" s="92" t="s">
        <v>63</v>
      </c>
      <c r="M8" s="428">
        <f>ｼﾝｸﾞﾙｽ入力!C29</f>
        <v>0</v>
      </c>
      <c r="N8" s="428"/>
      <c r="O8" s="428"/>
      <c r="P8" s="428"/>
      <c r="Q8" s="93"/>
    </row>
    <row r="9" spans="1:20" ht="22.5" customHeight="1" x14ac:dyDescent="0.15">
      <c r="J9" s="430" t="s">
        <v>7</v>
      </c>
      <c r="K9" s="431"/>
      <c r="L9" s="428">
        <f>ｼﾝｸﾞﾙｽ入力!C30</f>
        <v>0</v>
      </c>
      <c r="M9" s="428"/>
      <c r="N9" s="428"/>
      <c r="O9" s="428"/>
      <c r="P9" s="428"/>
      <c r="Q9" s="82" t="s">
        <v>165</v>
      </c>
    </row>
    <row r="10" spans="1:20" ht="22.5" customHeight="1" thickBot="1" x14ac:dyDescent="0.2">
      <c r="J10" s="435" t="s">
        <v>9</v>
      </c>
      <c r="K10" s="436"/>
      <c r="L10" s="433">
        <f>ｼﾝｸﾞﾙｽ入力!C31</f>
        <v>0</v>
      </c>
      <c r="M10" s="433"/>
      <c r="N10" s="433"/>
      <c r="O10" s="433"/>
      <c r="P10" s="433"/>
      <c r="Q10" s="83" t="s">
        <v>166</v>
      </c>
    </row>
    <row r="11" spans="1:20" ht="22.5" customHeight="1" thickBot="1" x14ac:dyDescent="0.2">
      <c r="H11" s="28"/>
      <c r="I11" s="28"/>
    </row>
    <row r="12" spans="1:20" ht="22.5" customHeight="1" x14ac:dyDescent="0.15">
      <c r="A12" s="437" t="s">
        <v>11</v>
      </c>
      <c r="B12" s="439" t="s" ph="1">
        <v>61</v>
      </c>
      <c r="C12" s="440" ph="1"/>
      <c r="D12" s="443" t="s">
        <v>12</v>
      </c>
      <c r="E12" s="439" t="s">
        <v>64</v>
      </c>
      <c r="F12" s="445"/>
      <c r="G12" s="445"/>
      <c r="H12" s="445"/>
      <c r="I12" s="440"/>
      <c r="J12" s="439" t="s">
        <v>62</v>
      </c>
      <c r="K12" s="445"/>
      <c r="L12" s="440"/>
      <c r="M12" s="447" t="s">
        <v>284</v>
      </c>
      <c r="N12" s="448"/>
      <c r="O12" s="445"/>
      <c r="P12" s="445"/>
      <c r="Q12" s="449"/>
      <c r="S12" s="1" ph="1"/>
      <c r="T12" s="1" ph="1"/>
    </row>
    <row r="13" spans="1:20" ht="22.5" customHeight="1" thickBot="1" x14ac:dyDescent="0.2">
      <c r="A13" s="438"/>
      <c r="B13" s="441" ph="1"/>
      <c r="C13" s="442" ph="1"/>
      <c r="D13" s="444"/>
      <c r="E13" s="441"/>
      <c r="F13" s="446"/>
      <c r="G13" s="446"/>
      <c r="H13" s="446"/>
      <c r="I13" s="442"/>
      <c r="J13" s="441"/>
      <c r="K13" s="446"/>
      <c r="L13" s="442"/>
      <c r="M13" s="141">
        <f>ﾀﾞﾌﾞﾙｽ入力!$P$32</f>
        <v>0</v>
      </c>
      <c r="N13" s="141">
        <f>ﾀﾞﾌﾞﾙｽ入力!$Q$32</f>
        <v>0</v>
      </c>
      <c r="O13" s="141">
        <f>ﾀﾞﾌﾞﾙｽ入力!$R$32</f>
        <v>0</v>
      </c>
      <c r="P13" s="141">
        <f>ﾀﾞﾌﾞﾙｽ入力!$S$32</f>
        <v>0</v>
      </c>
      <c r="Q13" s="6" t="s">
        <v>14</v>
      </c>
      <c r="S13" s="1" ph="1"/>
      <c r="T13" s="1" ph="1"/>
    </row>
    <row r="14" spans="1:20" ht="15.75" customHeight="1" thickTop="1" x14ac:dyDescent="0.15">
      <c r="A14" s="419">
        <v>1</v>
      </c>
      <c r="B14" s="45">
        <f>ｼﾝｸﾞﾙｽ入力!I28</f>
        <v>0</v>
      </c>
      <c r="C14" s="46">
        <f>ｼﾝｸﾞﾙｽ入力!J28</f>
        <v>0</v>
      </c>
      <c r="D14" s="420">
        <f>ｼﾝｸﾞﾙｽ入力!K28</f>
        <v>0</v>
      </c>
      <c r="E14" s="421">
        <f>ｼﾝｸﾞﾙｽ入力!L28</f>
        <v>0</v>
      </c>
      <c r="F14" s="422" t="s">
        <v>167</v>
      </c>
      <c r="G14" s="422">
        <f>ｼﾝｸﾞﾙｽ入力!M28</f>
        <v>0</v>
      </c>
      <c r="H14" s="422" t="s">
        <v>168</v>
      </c>
      <c r="I14" s="423">
        <f>ｼﾝｸﾞﾙｽ入力!N28</f>
        <v>0</v>
      </c>
      <c r="J14" s="424">
        <f>ｼﾝｸﾞﾙｽ入力!O28</f>
        <v>0</v>
      </c>
      <c r="K14" s="425"/>
      <c r="L14" s="426"/>
      <c r="M14" s="110">
        <f>ｼﾝｸﾞﾙｽ入力!P28</f>
        <v>0</v>
      </c>
      <c r="N14" s="111">
        <f>ｼﾝｸﾞﾙｽ入力!Q28</f>
        <v>0</v>
      </c>
      <c r="O14" s="111">
        <f>ｼﾝｸﾞﾙｽ入力!R28</f>
        <v>0</v>
      </c>
      <c r="P14" s="112">
        <f>ｼﾝｸﾞﾙｽ入力!S28</f>
        <v>0</v>
      </c>
      <c r="Q14" s="414" t="str">
        <f>ｼﾝｸﾞﾙｽ入力!Z28</f>
        <v/>
      </c>
    </row>
    <row r="15" spans="1:20" ht="22.5" customHeight="1" x14ac:dyDescent="0.15">
      <c r="A15" s="413"/>
      <c r="B15" s="49">
        <f>ｼﾝｸﾞﾙｽ入力!G28</f>
        <v>0</v>
      </c>
      <c r="C15" s="50">
        <f>ｼﾝｸﾞﾙｽ入力!H28</f>
        <v>0</v>
      </c>
      <c r="D15" s="406"/>
      <c r="E15" s="407"/>
      <c r="F15" s="408"/>
      <c r="G15" s="408"/>
      <c r="H15" s="408"/>
      <c r="I15" s="409"/>
      <c r="J15" s="410"/>
      <c r="K15" s="411"/>
      <c r="L15" s="412"/>
      <c r="M15" s="120" t="str">
        <f ca="1">ｼﾝｸﾞﾙｽ入力!V28</f>
        <v/>
      </c>
      <c r="N15" s="179" t="str">
        <f ca="1">ｼﾝｸﾞﾙｽ入力!W28</f>
        <v/>
      </c>
      <c r="O15" s="121" t="str">
        <f ca="1">ｼﾝｸﾞﾙｽ入力!X28</f>
        <v/>
      </c>
      <c r="P15" s="122" t="str">
        <f ca="1">ｼﾝｸﾞﾙｽ入力!Y28</f>
        <v/>
      </c>
      <c r="Q15" s="405"/>
    </row>
    <row r="16" spans="1:20" ht="15.75" customHeight="1" x14ac:dyDescent="0.15">
      <c r="A16" s="392">
        <v>2</v>
      </c>
      <c r="B16" s="47">
        <f>ｼﾝｸﾞﾙｽ入力!I29</f>
        <v>0</v>
      </c>
      <c r="C16" s="48">
        <f>ｼﾝｸﾞﾙｽ入力!J29</f>
        <v>0</v>
      </c>
      <c r="D16" s="377">
        <f>ｼﾝｸﾞﾙｽ入力!K29</f>
        <v>0</v>
      </c>
      <c r="E16" s="379">
        <f>ｼﾝｸﾞﾙｽ入力!L29</f>
        <v>0</v>
      </c>
      <c r="F16" s="381" t="s">
        <v>169</v>
      </c>
      <c r="G16" s="381">
        <f>ｼﾝｸﾞﾙｽ入力!M29</f>
        <v>0</v>
      </c>
      <c r="H16" s="381" t="s">
        <v>169</v>
      </c>
      <c r="I16" s="383">
        <f>ｼﾝｸﾞﾙｽ入力!N29</f>
        <v>0</v>
      </c>
      <c r="J16" s="379">
        <f>ｼﾝｸﾞﾙｽ入力!O29</f>
        <v>0</v>
      </c>
      <c r="K16" s="381"/>
      <c r="L16" s="383"/>
      <c r="M16" s="217">
        <f>ｼﾝｸﾞﾙｽ入力!P29</f>
        <v>0</v>
      </c>
      <c r="N16" s="218">
        <f>ｼﾝｸﾞﾙｽ入力!Q29</f>
        <v>0</v>
      </c>
      <c r="O16" s="218">
        <f>ｼﾝｸﾞﾙｽ入力!R29</f>
        <v>0</v>
      </c>
      <c r="P16" s="219">
        <f>ｼﾝｸﾞﾙｽ入力!S29</f>
        <v>0</v>
      </c>
      <c r="Q16" s="375" t="str">
        <f>ｼﾝｸﾞﾙｽ入力!Z29</f>
        <v/>
      </c>
    </row>
    <row r="17" spans="1:17" ht="22.5" customHeight="1" x14ac:dyDescent="0.15">
      <c r="A17" s="413"/>
      <c r="B17" s="49">
        <f>ｼﾝｸﾞﾙｽ入力!G29</f>
        <v>0</v>
      </c>
      <c r="C17" s="50">
        <f>ｼﾝｸﾞﾙｽ入力!H29</f>
        <v>0</v>
      </c>
      <c r="D17" s="406"/>
      <c r="E17" s="407"/>
      <c r="F17" s="408"/>
      <c r="G17" s="408"/>
      <c r="H17" s="408"/>
      <c r="I17" s="409"/>
      <c r="J17" s="407"/>
      <c r="K17" s="408"/>
      <c r="L17" s="409"/>
      <c r="M17" s="120" t="str">
        <f ca="1">ｼﾝｸﾞﾙｽ入力!V29</f>
        <v/>
      </c>
      <c r="N17" s="179" t="str">
        <f ca="1">ｼﾝｸﾞﾙｽ入力!W29</f>
        <v/>
      </c>
      <c r="O17" s="121" t="str">
        <f ca="1">ｼﾝｸﾞﾙｽ入力!X29</f>
        <v/>
      </c>
      <c r="P17" s="122" t="str">
        <f ca="1">ｼﾝｸﾞﾙｽ入力!Y29</f>
        <v/>
      </c>
      <c r="Q17" s="405"/>
    </row>
    <row r="18" spans="1:17" ht="15.75" customHeight="1" x14ac:dyDescent="0.15">
      <c r="A18" s="392">
        <v>3</v>
      </c>
      <c r="B18" s="47">
        <f>ｼﾝｸﾞﾙｽ入力!I30</f>
        <v>0</v>
      </c>
      <c r="C18" s="48">
        <f>ｼﾝｸﾞﾙｽ入力!J30</f>
        <v>0</v>
      </c>
      <c r="D18" s="377">
        <f>ｼﾝｸﾞﾙｽ入力!K30</f>
        <v>0</v>
      </c>
      <c r="E18" s="379">
        <f>ｼﾝｸﾞﾙｽ入力!L30</f>
        <v>0</v>
      </c>
      <c r="F18" s="381" t="s">
        <v>169</v>
      </c>
      <c r="G18" s="381">
        <f>ｼﾝｸﾞﾙｽ入力!M30</f>
        <v>0</v>
      </c>
      <c r="H18" s="381" t="s">
        <v>169</v>
      </c>
      <c r="I18" s="383">
        <f>ｼﾝｸﾞﾙｽ入力!N30</f>
        <v>0</v>
      </c>
      <c r="J18" s="379">
        <f>ｼﾝｸﾞﾙｽ入力!O30</f>
        <v>0</v>
      </c>
      <c r="K18" s="381"/>
      <c r="L18" s="383"/>
      <c r="M18" s="217">
        <f>ｼﾝｸﾞﾙｽ入力!P30</f>
        <v>0</v>
      </c>
      <c r="N18" s="218">
        <f>ｼﾝｸﾞﾙｽ入力!Q30</f>
        <v>0</v>
      </c>
      <c r="O18" s="218">
        <f>ｼﾝｸﾞﾙｽ入力!R30</f>
        <v>0</v>
      </c>
      <c r="P18" s="219">
        <f>ｼﾝｸﾞﾙｽ入力!S30</f>
        <v>0</v>
      </c>
      <c r="Q18" s="375" t="str">
        <f>ｼﾝｸﾞﾙｽ入力!Z30</f>
        <v/>
      </c>
    </row>
    <row r="19" spans="1:17" ht="22.5" customHeight="1" x14ac:dyDescent="0.15">
      <c r="A19" s="413"/>
      <c r="B19" s="49">
        <f>ｼﾝｸﾞﾙｽ入力!G30</f>
        <v>0</v>
      </c>
      <c r="C19" s="50">
        <f>ｼﾝｸﾞﾙｽ入力!H30</f>
        <v>0</v>
      </c>
      <c r="D19" s="406"/>
      <c r="E19" s="407"/>
      <c r="F19" s="408"/>
      <c r="G19" s="408"/>
      <c r="H19" s="408"/>
      <c r="I19" s="409"/>
      <c r="J19" s="407"/>
      <c r="K19" s="408"/>
      <c r="L19" s="409"/>
      <c r="M19" s="120" t="str">
        <f ca="1">ｼﾝｸﾞﾙｽ入力!V30</f>
        <v/>
      </c>
      <c r="N19" s="179" t="str">
        <f ca="1">ｼﾝｸﾞﾙｽ入力!W30</f>
        <v/>
      </c>
      <c r="O19" s="121" t="str">
        <f ca="1">ｼﾝｸﾞﾙｽ入力!X30</f>
        <v/>
      </c>
      <c r="P19" s="122" t="str">
        <f ca="1">ｼﾝｸﾞﾙｽ入力!Y30</f>
        <v/>
      </c>
      <c r="Q19" s="405"/>
    </row>
    <row r="20" spans="1:17" ht="15.75" customHeight="1" x14ac:dyDescent="0.15">
      <c r="A20" s="392">
        <v>4</v>
      </c>
      <c r="B20" s="47">
        <f>ｼﾝｸﾞﾙｽ入力!I31</f>
        <v>0</v>
      </c>
      <c r="C20" s="48">
        <f>ｼﾝｸﾞﾙｽ入力!J31</f>
        <v>0</v>
      </c>
      <c r="D20" s="377">
        <f>ｼﾝｸﾞﾙｽ入力!K31</f>
        <v>0</v>
      </c>
      <c r="E20" s="379">
        <f>ｼﾝｸﾞﾙｽ入力!L31</f>
        <v>0</v>
      </c>
      <c r="F20" s="381" t="s">
        <v>169</v>
      </c>
      <c r="G20" s="381">
        <f>ｼﾝｸﾞﾙｽ入力!M31</f>
        <v>0</v>
      </c>
      <c r="H20" s="381" t="s">
        <v>169</v>
      </c>
      <c r="I20" s="383">
        <f>ｼﾝｸﾞﾙｽ入力!N31</f>
        <v>0</v>
      </c>
      <c r="J20" s="379">
        <f>ｼﾝｸﾞﾙｽ入力!O31</f>
        <v>0</v>
      </c>
      <c r="K20" s="381"/>
      <c r="L20" s="383"/>
      <c r="M20" s="217">
        <f>ｼﾝｸﾞﾙｽ入力!P31</f>
        <v>0</v>
      </c>
      <c r="N20" s="218">
        <f>ｼﾝｸﾞﾙｽ入力!Q31</f>
        <v>0</v>
      </c>
      <c r="O20" s="218">
        <f>ｼﾝｸﾞﾙｽ入力!R31</f>
        <v>0</v>
      </c>
      <c r="P20" s="219">
        <f>ｼﾝｸﾞﾙｽ入力!S31</f>
        <v>0</v>
      </c>
      <c r="Q20" s="375" t="str">
        <f>ｼﾝｸﾞﾙｽ入力!Z31</f>
        <v/>
      </c>
    </row>
    <row r="21" spans="1:17" ht="22.5" customHeight="1" x14ac:dyDescent="0.15">
      <c r="A21" s="413"/>
      <c r="B21" s="49">
        <f>ｼﾝｸﾞﾙｽ入力!G31</f>
        <v>0</v>
      </c>
      <c r="C21" s="50">
        <f>ｼﾝｸﾞﾙｽ入力!H31</f>
        <v>0</v>
      </c>
      <c r="D21" s="406"/>
      <c r="E21" s="407"/>
      <c r="F21" s="408"/>
      <c r="G21" s="408"/>
      <c r="H21" s="408"/>
      <c r="I21" s="409"/>
      <c r="J21" s="407"/>
      <c r="K21" s="408"/>
      <c r="L21" s="409"/>
      <c r="M21" s="120" t="str">
        <f ca="1">ｼﾝｸﾞﾙｽ入力!V31</f>
        <v/>
      </c>
      <c r="N21" s="179" t="str">
        <f ca="1">ｼﾝｸﾞﾙｽ入力!W31</f>
        <v/>
      </c>
      <c r="O21" s="121" t="str">
        <f ca="1">ｼﾝｸﾞﾙｽ入力!X31</f>
        <v/>
      </c>
      <c r="P21" s="122" t="str">
        <f ca="1">ｼﾝｸﾞﾙｽ入力!Y31</f>
        <v/>
      </c>
      <c r="Q21" s="405"/>
    </row>
    <row r="22" spans="1:17" ht="15.75" customHeight="1" x14ac:dyDescent="0.15">
      <c r="A22" s="392">
        <v>5</v>
      </c>
      <c r="B22" s="47">
        <f>ｼﾝｸﾞﾙｽ入力!I32</f>
        <v>0</v>
      </c>
      <c r="C22" s="48">
        <f>ｼﾝｸﾞﾙｽ入力!J32</f>
        <v>0</v>
      </c>
      <c r="D22" s="377">
        <f>ｼﾝｸﾞﾙｽ入力!K32</f>
        <v>0</v>
      </c>
      <c r="E22" s="379">
        <f>ｼﾝｸﾞﾙｽ入力!L32</f>
        <v>0</v>
      </c>
      <c r="F22" s="381" t="s">
        <v>169</v>
      </c>
      <c r="G22" s="381">
        <f>ｼﾝｸﾞﾙｽ入力!M32</f>
        <v>0</v>
      </c>
      <c r="H22" s="381" t="s">
        <v>169</v>
      </c>
      <c r="I22" s="383">
        <f>ｼﾝｸﾞﾙｽ入力!N32</f>
        <v>0</v>
      </c>
      <c r="J22" s="379">
        <f>ｼﾝｸﾞﾙｽ入力!O32</f>
        <v>0</v>
      </c>
      <c r="K22" s="381"/>
      <c r="L22" s="383"/>
      <c r="M22" s="217">
        <f>ｼﾝｸﾞﾙｽ入力!P32</f>
        <v>0</v>
      </c>
      <c r="N22" s="218">
        <f>ｼﾝｸﾞﾙｽ入力!Q32</f>
        <v>0</v>
      </c>
      <c r="O22" s="218">
        <f>ｼﾝｸﾞﾙｽ入力!R32</f>
        <v>0</v>
      </c>
      <c r="P22" s="219">
        <f>ｼﾝｸﾞﾙｽ入力!S32</f>
        <v>0</v>
      </c>
      <c r="Q22" s="375" t="str">
        <f>ｼﾝｸﾞﾙｽ入力!Z32</f>
        <v/>
      </c>
    </row>
    <row r="23" spans="1:17" ht="22.5" customHeight="1" x14ac:dyDescent="0.15">
      <c r="A23" s="413"/>
      <c r="B23" s="49">
        <f>ｼﾝｸﾞﾙｽ入力!G32</f>
        <v>0</v>
      </c>
      <c r="C23" s="50">
        <f>ｼﾝｸﾞﾙｽ入力!H32</f>
        <v>0</v>
      </c>
      <c r="D23" s="406"/>
      <c r="E23" s="407"/>
      <c r="F23" s="408"/>
      <c r="G23" s="408"/>
      <c r="H23" s="408"/>
      <c r="I23" s="409"/>
      <c r="J23" s="407"/>
      <c r="K23" s="408"/>
      <c r="L23" s="409"/>
      <c r="M23" s="120" t="str">
        <f ca="1">ｼﾝｸﾞﾙｽ入力!V32</f>
        <v/>
      </c>
      <c r="N23" s="179" t="str">
        <f ca="1">ｼﾝｸﾞﾙｽ入力!W32</f>
        <v/>
      </c>
      <c r="O23" s="121" t="str">
        <f ca="1">ｼﾝｸﾞﾙｽ入力!X32</f>
        <v/>
      </c>
      <c r="P23" s="122" t="str">
        <f ca="1">ｼﾝｸﾞﾙｽ入力!Y32</f>
        <v/>
      </c>
      <c r="Q23" s="405"/>
    </row>
    <row r="24" spans="1:17" ht="15.75" customHeight="1" x14ac:dyDescent="0.15">
      <c r="A24" s="392">
        <v>6</v>
      </c>
      <c r="B24" s="47">
        <f>ｼﾝｸﾞﾙｽ入力!I33</f>
        <v>0</v>
      </c>
      <c r="C24" s="48">
        <f>ｼﾝｸﾞﾙｽ入力!J33</f>
        <v>0</v>
      </c>
      <c r="D24" s="377">
        <f>ｼﾝｸﾞﾙｽ入力!K33</f>
        <v>0</v>
      </c>
      <c r="E24" s="379">
        <f>ｼﾝｸﾞﾙｽ入力!L33</f>
        <v>0</v>
      </c>
      <c r="F24" s="381" t="s">
        <v>169</v>
      </c>
      <c r="G24" s="381">
        <f>ｼﾝｸﾞﾙｽ入力!M33</f>
        <v>0</v>
      </c>
      <c r="H24" s="381" t="s">
        <v>169</v>
      </c>
      <c r="I24" s="383">
        <f>ｼﾝｸﾞﾙｽ入力!N33</f>
        <v>0</v>
      </c>
      <c r="J24" s="379">
        <f>ｼﾝｸﾞﾙｽ入力!O33</f>
        <v>0</v>
      </c>
      <c r="K24" s="381"/>
      <c r="L24" s="383"/>
      <c r="M24" s="217">
        <f>ｼﾝｸﾞﾙｽ入力!P33</f>
        <v>0</v>
      </c>
      <c r="N24" s="218">
        <f>ｼﾝｸﾞﾙｽ入力!Q33</f>
        <v>0</v>
      </c>
      <c r="O24" s="218">
        <f>ｼﾝｸﾞﾙｽ入力!R33</f>
        <v>0</v>
      </c>
      <c r="P24" s="219">
        <f>ｼﾝｸﾞﾙｽ入力!S33</f>
        <v>0</v>
      </c>
      <c r="Q24" s="375" t="str">
        <f>ｼﾝｸﾞﾙｽ入力!Z33</f>
        <v/>
      </c>
    </row>
    <row r="25" spans="1:17" ht="22.5" customHeight="1" x14ac:dyDescent="0.15">
      <c r="A25" s="413"/>
      <c r="B25" s="49">
        <f>ｼﾝｸﾞﾙｽ入力!G33</f>
        <v>0</v>
      </c>
      <c r="C25" s="50">
        <f>ｼﾝｸﾞﾙｽ入力!H33</f>
        <v>0</v>
      </c>
      <c r="D25" s="406"/>
      <c r="E25" s="407"/>
      <c r="F25" s="408"/>
      <c r="G25" s="408"/>
      <c r="H25" s="408"/>
      <c r="I25" s="409"/>
      <c r="J25" s="407"/>
      <c r="K25" s="408"/>
      <c r="L25" s="409"/>
      <c r="M25" s="120" t="str">
        <f ca="1">ｼﾝｸﾞﾙｽ入力!V33</f>
        <v/>
      </c>
      <c r="N25" s="179" t="str">
        <f ca="1">ｼﾝｸﾞﾙｽ入力!W33</f>
        <v/>
      </c>
      <c r="O25" s="121" t="str">
        <f ca="1">ｼﾝｸﾞﾙｽ入力!X33</f>
        <v/>
      </c>
      <c r="P25" s="122" t="str">
        <f ca="1">ｼﾝｸﾞﾙｽ入力!Y33</f>
        <v/>
      </c>
      <c r="Q25" s="405"/>
    </row>
    <row r="26" spans="1:17" ht="15.75" customHeight="1" x14ac:dyDescent="0.15">
      <c r="A26" s="392">
        <v>7</v>
      </c>
      <c r="B26" s="47">
        <f>ｼﾝｸﾞﾙｽ入力!I34</f>
        <v>0</v>
      </c>
      <c r="C26" s="48">
        <f>ｼﾝｸﾞﾙｽ入力!J34</f>
        <v>0</v>
      </c>
      <c r="D26" s="377">
        <f>ｼﾝｸﾞﾙｽ入力!K34</f>
        <v>0</v>
      </c>
      <c r="E26" s="379">
        <f>ｼﾝｸﾞﾙｽ入力!L34</f>
        <v>0</v>
      </c>
      <c r="F26" s="381" t="s">
        <v>169</v>
      </c>
      <c r="G26" s="381">
        <f>ｼﾝｸﾞﾙｽ入力!M34</f>
        <v>0</v>
      </c>
      <c r="H26" s="381" t="s">
        <v>169</v>
      </c>
      <c r="I26" s="383">
        <f>ｼﾝｸﾞﾙｽ入力!N34</f>
        <v>0</v>
      </c>
      <c r="J26" s="379">
        <f>ｼﾝｸﾞﾙｽ入力!O34</f>
        <v>0</v>
      </c>
      <c r="K26" s="381"/>
      <c r="L26" s="383"/>
      <c r="M26" s="217">
        <f>ｼﾝｸﾞﾙｽ入力!P34</f>
        <v>0</v>
      </c>
      <c r="N26" s="218">
        <f>ｼﾝｸﾞﾙｽ入力!Q34</f>
        <v>0</v>
      </c>
      <c r="O26" s="218">
        <f>ｼﾝｸﾞﾙｽ入力!R34</f>
        <v>0</v>
      </c>
      <c r="P26" s="219">
        <f>ｼﾝｸﾞﾙｽ入力!S34</f>
        <v>0</v>
      </c>
      <c r="Q26" s="375" t="str">
        <f>ｼﾝｸﾞﾙｽ入力!Z34</f>
        <v/>
      </c>
    </row>
    <row r="27" spans="1:17" ht="22.5" customHeight="1" x14ac:dyDescent="0.15">
      <c r="A27" s="413"/>
      <c r="B27" s="49">
        <f>ｼﾝｸﾞﾙｽ入力!G34</f>
        <v>0</v>
      </c>
      <c r="C27" s="50">
        <f>ｼﾝｸﾞﾙｽ入力!H34</f>
        <v>0</v>
      </c>
      <c r="D27" s="406"/>
      <c r="E27" s="407"/>
      <c r="F27" s="408"/>
      <c r="G27" s="408"/>
      <c r="H27" s="408"/>
      <c r="I27" s="409"/>
      <c r="J27" s="407"/>
      <c r="K27" s="408"/>
      <c r="L27" s="409"/>
      <c r="M27" s="120" t="str">
        <f ca="1">ｼﾝｸﾞﾙｽ入力!V34</f>
        <v/>
      </c>
      <c r="N27" s="179" t="str">
        <f ca="1">ｼﾝｸﾞﾙｽ入力!W34</f>
        <v/>
      </c>
      <c r="O27" s="121" t="str">
        <f ca="1">ｼﾝｸﾞﾙｽ入力!X34</f>
        <v/>
      </c>
      <c r="P27" s="122" t="str">
        <f ca="1">ｼﾝｸﾞﾙｽ入力!Y34</f>
        <v/>
      </c>
      <c r="Q27" s="405"/>
    </row>
    <row r="28" spans="1:17" ht="15.75" customHeight="1" x14ac:dyDescent="0.15">
      <c r="A28" s="392">
        <v>8</v>
      </c>
      <c r="B28" s="47">
        <f>ｼﾝｸﾞﾙｽ入力!I35</f>
        <v>0</v>
      </c>
      <c r="C28" s="48">
        <f>ｼﾝｸﾞﾙｽ入力!J35</f>
        <v>0</v>
      </c>
      <c r="D28" s="377">
        <f>ｼﾝｸﾞﾙｽ入力!K35</f>
        <v>0</v>
      </c>
      <c r="E28" s="379">
        <f>ｼﾝｸﾞﾙｽ入力!L35</f>
        <v>0</v>
      </c>
      <c r="F28" s="381" t="s">
        <v>169</v>
      </c>
      <c r="G28" s="381">
        <f>ｼﾝｸﾞﾙｽ入力!M35</f>
        <v>0</v>
      </c>
      <c r="H28" s="381" t="s">
        <v>169</v>
      </c>
      <c r="I28" s="383">
        <f>ｼﾝｸﾞﾙｽ入力!N35</f>
        <v>0</v>
      </c>
      <c r="J28" s="379">
        <f>ｼﾝｸﾞﾙｽ入力!O35</f>
        <v>0</v>
      </c>
      <c r="K28" s="381"/>
      <c r="L28" s="383"/>
      <c r="M28" s="217">
        <f>ｼﾝｸﾞﾙｽ入力!P35</f>
        <v>0</v>
      </c>
      <c r="N28" s="218">
        <f>ｼﾝｸﾞﾙｽ入力!Q35</f>
        <v>0</v>
      </c>
      <c r="O28" s="218">
        <f>ｼﾝｸﾞﾙｽ入力!R35</f>
        <v>0</v>
      </c>
      <c r="P28" s="219">
        <f>ｼﾝｸﾞﾙｽ入力!S35</f>
        <v>0</v>
      </c>
      <c r="Q28" s="375" t="str">
        <f>ｼﾝｸﾞﾙｽ入力!Z35</f>
        <v/>
      </c>
    </row>
    <row r="29" spans="1:17" ht="22.5" customHeight="1" x14ac:dyDescent="0.15">
      <c r="A29" s="413"/>
      <c r="B29" s="49">
        <f>ｼﾝｸﾞﾙｽ入力!G35</f>
        <v>0</v>
      </c>
      <c r="C29" s="50">
        <f>ｼﾝｸﾞﾙｽ入力!H35</f>
        <v>0</v>
      </c>
      <c r="D29" s="406"/>
      <c r="E29" s="407"/>
      <c r="F29" s="408"/>
      <c r="G29" s="408"/>
      <c r="H29" s="408"/>
      <c r="I29" s="409"/>
      <c r="J29" s="407"/>
      <c r="K29" s="408"/>
      <c r="L29" s="409"/>
      <c r="M29" s="120" t="str">
        <f ca="1">ｼﾝｸﾞﾙｽ入力!V35</f>
        <v/>
      </c>
      <c r="N29" s="179" t="str">
        <f ca="1">ｼﾝｸﾞﾙｽ入力!W35</f>
        <v/>
      </c>
      <c r="O29" s="121" t="str">
        <f ca="1">ｼﾝｸﾞﾙｽ入力!X35</f>
        <v/>
      </c>
      <c r="P29" s="122" t="str">
        <f ca="1">ｼﾝｸﾞﾙｽ入力!Y35</f>
        <v/>
      </c>
      <c r="Q29" s="405"/>
    </row>
    <row r="30" spans="1:17" ht="15.75" customHeight="1" x14ac:dyDescent="0.15">
      <c r="A30" s="392">
        <v>9</v>
      </c>
      <c r="B30" s="47">
        <f>ｼﾝｸﾞﾙｽ入力!I36</f>
        <v>0</v>
      </c>
      <c r="C30" s="48">
        <f>ｼﾝｸﾞﾙｽ入力!J36</f>
        <v>0</v>
      </c>
      <c r="D30" s="377">
        <f>ｼﾝｸﾞﾙｽ入力!K36</f>
        <v>0</v>
      </c>
      <c r="E30" s="379">
        <f>ｼﾝｸﾞﾙｽ入力!L36</f>
        <v>0</v>
      </c>
      <c r="F30" s="381" t="s">
        <v>169</v>
      </c>
      <c r="G30" s="381">
        <f>ｼﾝｸﾞﾙｽ入力!M36</f>
        <v>0</v>
      </c>
      <c r="H30" s="381" t="s">
        <v>169</v>
      </c>
      <c r="I30" s="383">
        <f>ｼﾝｸﾞﾙｽ入力!N36</f>
        <v>0</v>
      </c>
      <c r="J30" s="379">
        <f>ｼﾝｸﾞﾙｽ入力!O36</f>
        <v>0</v>
      </c>
      <c r="K30" s="381"/>
      <c r="L30" s="383"/>
      <c r="M30" s="217">
        <f>ｼﾝｸﾞﾙｽ入力!P36</f>
        <v>0</v>
      </c>
      <c r="N30" s="218">
        <f>ｼﾝｸﾞﾙｽ入力!Q36</f>
        <v>0</v>
      </c>
      <c r="O30" s="218">
        <f>ｼﾝｸﾞﾙｽ入力!R36</f>
        <v>0</v>
      </c>
      <c r="P30" s="219">
        <f>ｼﾝｸﾞﾙｽ入力!S36</f>
        <v>0</v>
      </c>
      <c r="Q30" s="375" t="str">
        <f>ｼﾝｸﾞﾙｽ入力!Z36</f>
        <v/>
      </c>
    </row>
    <row r="31" spans="1:17" ht="22.5" customHeight="1" x14ac:dyDescent="0.15">
      <c r="A31" s="413"/>
      <c r="B31" s="49">
        <f>ｼﾝｸﾞﾙｽ入力!G36</f>
        <v>0</v>
      </c>
      <c r="C31" s="50">
        <f>ｼﾝｸﾞﾙｽ入力!H36</f>
        <v>0</v>
      </c>
      <c r="D31" s="406"/>
      <c r="E31" s="407"/>
      <c r="F31" s="408"/>
      <c r="G31" s="408"/>
      <c r="H31" s="408"/>
      <c r="I31" s="409"/>
      <c r="J31" s="407"/>
      <c r="K31" s="408"/>
      <c r="L31" s="409"/>
      <c r="M31" s="120" t="str">
        <f ca="1">ｼﾝｸﾞﾙｽ入力!V36</f>
        <v/>
      </c>
      <c r="N31" s="179" t="str">
        <f ca="1">ｼﾝｸﾞﾙｽ入力!W36</f>
        <v/>
      </c>
      <c r="O31" s="121" t="str">
        <f ca="1">ｼﾝｸﾞﾙｽ入力!X36</f>
        <v/>
      </c>
      <c r="P31" s="122" t="str">
        <f ca="1">ｼﾝｸﾞﾙｽ入力!Y36</f>
        <v/>
      </c>
      <c r="Q31" s="405"/>
    </row>
    <row r="32" spans="1:17" ht="15.75" customHeight="1" x14ac:dyDescent="0.15">
      <c r="A32" s="392">
        <v>10</v>
      </c>
      <c r="B32" s="47">
        <f>ｼﾝｸﾞﾙｽ入力!I37</f>
        <v>0</v>
      </c>
      <c r="C32" s="48">
        <f>ｼﾝｸﾞﾙｽ入力!J37</f>
        <v>0</v>
      </c>
      <c r="D32" s="377">
        <f>ｼﾝｸﾞﾙｽ入力!K37</f>
        <v>0</v>
      </c>
      <c r="E32" s="379">
        <f>ｼﾝｸﾞﾙｽ入力!L37</f>
        <v>0</v>
      </c>
      <c r="F32" s="381" t="s">
        <v>169</v>
      </c>
      <c r="G32" s="381">
        <f>ｼﾝｸﾞﾙｽ入力!M37</f>
        <v>0</v>
      </c>
      <c r="H32" s="381" t="s">
        <v>169</v>
      </c>
      <c r="I32" s="383">
        <f>ｼﾝｸﾞﾙｽ入力!N37</f>
        <v>0</v>
      </c>
      <c r="J32" s="379">
        <f>ｼﾝｸﾞﾙｽ入力!O37</f>
        <v>0</v>
      </c>
      <c r="K32" s="381"/>
      <c r="L32" s="383"/>
      <c r="M32" s="217">
        <f>ｼﾝｸﾞﾙｽ入力!P37</f>
        <v>0</v>
      </c>
      <c r="N32" s="218">
        <f>ｼﾝｸﾞﾙｽ入力!Q37</f>
        <v>0</v>
      </c>
      <c r="O32" s="218">
        <f>ｼﾝｸﾞﾙｽ入力!R37</f>
        <v>0</v>
      </c>
      <c r="P32" s="219">
        <f>ｼﾝｸﾞﾙｽ入力!S37</f>
        <v>0</v>
      </c>
      <c r="Q32" s="375" t="str">
        <f>ｼﾝｸﾞﾙｽ入力!Z37</f>
        <v/>
      </c>
    </row>
    <row r="33" spans="1:20" ht="22.5" customHeight="1" x14ac:dyDescent="0.15">
      <c r="A33" s="413"/>
      <c r="B33" s="49">
        <f>ｼﾝｸﾞﾙｽ入力!G37</f>
        <v>0</v>
      </c>
      <c r="C33" s="50">
        <f>ｼﾝｸﾞﾙｽ入力!H37</f>
        <v>0</v>
      </c>
      <c r="D33" s="406"/>
      <c r="E33" s="407"/>
      <c r="F33" s="408"/>
      <c r="G33" s="408"/>
      <c r="H33" s="408"/>
      <c r="I33" s="409"/>
      <c r="J33" s="407"/>
      <c r="K33" s="408"/>
      <c r="L33" s="409"/>
      <c r="M33" s="120" t="str">
        <f ca="1">ｼﾝｸﾞﾙｽ入力!V37</f>
        <v/>
      </c>
      <c r="N33" s="179" t="str">
        <f ca="1">ｼﾝｸﾞﾙｽ入力!W37</f>
        <v/>
      </c>
      <c r="O33" s="121" t="str">
        <f ca="1">ｼﾝｸﾞﾙｽ入力!X37</f>
        <v/>
      </c>
      <c r="P33" s="122" t="str">
        <f ca="1">ｼﾝｸﾞﾙｽ入力!Y37</f>
        <v/>
      </c>
      <c r="Q33" s="405"/>
    </row>
    <row r="34" spans="1:20" ht="15.75" customHeight="1" x14ac:dyDescent="0.15">
      <c r="A34" s="392">
        <v>11</v>
      </c>
      <c r="B34" s="47">
        <f>ｼﾝｸﾞﾙｽ入力!I38</f>
        <v>0</v>
      </c>
      <c r="C34" s="48">
        <f>ｼﾝｸﾞﾙｽ入力!J38</f>
        <v>0</v>
      </c>
      <c r="D34" s="377">
        <f>ｼﾝｸﾞﾙｽ入力!K38</f>
        <v>0</v>
      </c>
      <c r="E34" s="379">
        <f>ｼﾝｸﾞﾙｽ入力!L38</f>
        <v>0</v>
      </c>
      <c r="F34" s="381" t="s">
        <v>169</v>
      </c>
      <c r="G34" s="381">
        <f>ｼﾝｸﾞﾙｽ入力!M38</f>
        <v>0</v>
      </c>
      <c r="H34" s="381" t="s">
        <v>169</v>
      </c>
      <c r="I34" s="383">
        <f>ｼﾝｸﾞﾙｽ入力!N38</f>
        <v>0</v>
      </c>
      <c r="J34" s="379">
        <f>ｼﾝｸﾞﾙｽ入力!O38</f>
        <v>0</v>
      </c>
      <c r="K34" s="381"/>
      <c r="L34" s="383"/>
      <c r="M34" s="217">
        <f>ｼﾝｸﾞﾙｽ入力!P38</f>
        <v>0</v>
      </c>
      <c r="N34" s="218">
        <f>ｼﾝｸﾞﾙｽ入力!Q38</f>
        <v>0</v>
      </c>
      <c r="O34" s="218">
        <f>ｼﾝｸﾞﾙｽ入力!R38</f>
        <v>0</v>
      </c>
      <c r="P34" s="219">
        <f>ｼﾝｸﾞﾙｽ入力!S38</f>
        <v>0</v>
      </c>
      <c r="Q34" s="375" t="str">
        <f>ｼﾝｸﾞﾙｽ入力!Z38</f>
        <v/>
      </c>
    </row>
    <row r="35" spans="1:20" ht="22.5" customHeight="1" x14ac:dyDescent="0.15">
      <c r="A35" s="413"/>
      <c r="B35" s="49">
        <f>ｼﾝｸﾞﾙｽ入力!G38</f>
        <v>0</v>
      </c>
      <c r="C35" s="50">
        <f>ｼﾝｸﾞﾙｽ入力!H38</f>
        <v>0</v>
      </c>
      <c r="D35" s="406"/>
      <c r="E35" s="407"/>
      <c r="F35" s="408"/>
      <c r="G35" s="408"/>
      <c r="H35" s="408"/>
      <c r="I35" s="409"/>
      <c r="J35" s="407"/>
      <c r="K35" s="408"/>
      <c r="L35" s="409"/>
      <c r="M35" s="120" t="str">
        <f ca="1">ｼﾝｸﾞﾙｽ入力!V38</f>
        <v/>
      </c>
      <c r="N35" s="179" t="str">
        <f ca="1">ｼﾝｸﾞﾙｽ入力!W38</f>
        <v/>
      </c>
      <c r="O35" s="121" t="str">
        <f ca="1">ｼﾝｸﾞﾙｽ入力!X38</f>
        <v/>
      </c>
      <c r="P35" s="122" t="str">
        <f ca="1">ｼﾝｸﾞﾙｽ入力!Y38</f>
        <v/>
      </c>
      <c r="Q35" s="405"/>
    </row>
    <row r="36" spans="1:20" ht="15.75" customHeight="1" x14ac:dyDescent="0.15">
      <c r="A36" s="392">
        <v>12</v>
      </c>
      <c r="B36" s="47">
        <f>ｼﾝｸﾞﾙｽ入力!I39</f>
        <v>0</v>
      </c>
      <c r="C36" s="48">
        <f>ｼﾝｸﾞﾙｽ入力!J39</f>
        <v>0</v>
      </c>
      <c r="D36" s="377">
        <f>ｼﾝｸﾞﾙｽ入力!K39</f>
        <v>0</v>
      </c>
      <c r="E36" s="379">
        <f>ｼﾝｸﾞﾙｽ入力!L39</f>
        <v>0</v>
      </c>
      <c r="F36" s="381" t="s">
        <v>169</v>
      </c>
      <c r="G36" s="381">
        <f>ｼﾝｸﾞﾙｽ入力!M39</f>
        <v>0</v>
      </c>
      <c r="H36" s="381" t="s">
        <v>169</v>
      </c>
      <c r="I36" s="383">
        <f>ｼﾝｸﾞﾙｽ入力!N39</f>
        <v>0</v>
      </c>
      <c r="J36" s="379">
        <f>ｼﾝｸﾞﾙｽ入力!O39</f>
        <v>0</v>
      </c>
      <c r="K36" s="381"/>
      <c r="L36" s="383"/>
      <c r="M36" s="217">
        <f>ｼﾝｸﾞﾙｽ入力!P39</f>
        <v>0</v>
      </c>
      <c r="N36" s="218">
        <f>ｼﾝｸﾞﾙｽ入力!Q39</f>
        <v>0</v>
      </c>
      <c r="O36" s="218">
        <f>ｼﾝｸﾞﾙｽ入力!R39</f>
        <v>0</v>
      </c>
      <c r="P36" s="219">
        <f>ｼﾝｸﾞﾙｽ入力!S39</f>
        <v>0</v>
      </c>
      <c r="Q36" s="375" t="str">
        <f>ｼﾝｸﾞﾙｽ入力!Z39</f>
        <v/>
      </c>
    </row>
    <row r="37" spans="1:20" ht="22.5" customHeight="1" x14ac:dyDescent="0.15">
      <c r="A37" s="413"/>
      <c r="B37" s="49">
        <f>ｼﾝｸﾞﾙｽ入力!G39</f>
        <v>0</v>
      </c>
      <c r="C37" s="50">
        <f>ｼﾝｸﾞﾙｽ入力!H39</f>
        <v>0</v>
      </c>
      <c r="D37" s="406"/>
      <c r="E37" s="407"/>
      <c r="F37" s="408"/>
      <c r="G37" s="408"/>
      <c r="H37" s="408"/>
      <c r="I37" s="409"/>
      <c r="J37" s="407"/>
      <c r="K37" s="408"/>
      <c r="L37" s="409"/>
      <c r="M37" s="120" t="str">
        <f ca="1">ｼﾝｸﾞﾙｽ入力!V39</f>
        <v/>
      </c>
      <c r="N37" s="179" t="str">
        <f ca="1">ｼﾝｸﾞﾙｽ入力!W39</f>
        <v/>
      </c>
      <c r="O37" s="121" t="str">
        <f ca="1">ｼﾝｸﾞﾙｽ入力!X39</f>
        <v/>
      </c>
      <c r="P37" s="122" t="str">
        <f ca="1">ｼﾝｸﾞﾙｽ入力!Y39</f>
        <v/>
      </c>
      <c r="Q37" s="405"/>
    </row>
    <row r="39" spans="1:20" ht="21" x14ac:dyDescent="0.15">
      <c r="B39" s="1" ph="1"/>
      <c r="C39" s="1" ph="1"/>
      <c r="S39" s="1" ph="1"/>
      <c r="T39" s="1" ph="1"/>
    </row>
    <row r="40" spans="1:20" ht="21" x14ac:dyDescent="0.15">
      <c r="B40" s="1" ph="1"/>
      <c r="C40" s="1" ph="1"/>
      <c r="S40" s="1" ph="1"/>
      <c r="T40" s="1" ph="1"/>
    </row>
    <row r="42" spans="1:20" ht="21" x14ac:dyDescent="0.15">
      <c r="B42" s="1" ph="1"/>
      <c r="C42" s="1" ph="1"/>
      <c r="S42" s="1" ph="1"/>
      <c r="T42" s="1" ph="1"/>
    </row>
    <row r="44" spans="1:20" ht="21" x14ac:dyDescent="0.15">
      <c r="B44" s="1" ph="1"/>
      <c r="C44" s="1" ph="1"/>
      <c r="S44" s="1" ph="1"/>
      <c r="T44" s="1" ph="1"/>
    </row>
    <row r="46" spans="1:20" ht="21" x14ac:dyDescent="0.15">
      <c r="B46" s="1" ph="1"/>
      <c r="C46" s="1" ph="1"/>
      <c r="S46" s="1" ph="1"/>
      <c r="T46" s="1" ph="1"/>
    </row>
    <row r="48" spans="1:20" ht="21" x14ac:dyDescent="0.15">
      <c r="B48" s="1" ph="1"/>
      <c r="C48" s="1" ph="1"/>
      <c r="S48" s="1" ph="1"/>
      <c r="T48" s="1" ph="1"/>
    </row>
    <row r="49" spans="2:20" ht="21" x14ac:dyDescent="0.15">
      <c r="B49" s="1" ph="1"/>
      <c r="C49" s="1" ph="1"/>
      <c r="S49" s="1" ph="1"/>
      <c r="T49" s="1" ph="1"/>
    </row>
    <row r="51" spans="2:20" ht="21" x14ac:dyDescent="0.15">
      <c r="B51" s="1" ph="1"/>
      <c r="C51" s="1" ph="1"/>
      <c r="S51" s="1" ph="1"/>
      <c r="T51" s="1" ph="1"/>
    </row>
    <row r="52" spans="2:20" ht="21" x14ac:dyDescent="0.15">
      <c r="B52" s="1" ph="1"/>
      <c r="C52" s="1" ph="1"/>
      <c r="S52" s="1" ph="1"/>
      <c r="T52" s="1" ph="1"/>
    </row>
    <row r="54" spans="2:20" ht="21" x14ac:dyDescent="0.15">
      <c r="B54" s="1" ph="1"/>
      <c r="C54" s="1" ph="1"/>
      <c r="S54" s="1" ph="1"/>
      <c r="T54" s="1" ph="1"/>
    </row>
    <row r="56" spans="2:20" ht="21" x14ac:dyDescent="0.15">
      <c r="B56" s="1" ph="1"/>
      <c r="C56" s="1" ph="1"/>
      <c r="S56" s="1" ph="1"/>
      <c r="T56" s="1" ph="1"/>
    </row>
    <row r="58" spans="2:20" ht="21" x14ac:dyDescent="0.15">
      <c r="B58" s="1" ph="1"/>
      <c r="C58" s="1" ph="1"/>
      <c r="S58" s="1" ph="1"/>
      <c r="T58" s="1" ph="1"/>
    </row>
    <row r="60" spans="2:20" ht="21" x14ac:dyDescent="0.15">
      <c r="B60" s="1" ph="1"/>
      <c r="C60" s="1" ph="1"/>
      <c r="S60" s="1" ph="1"/>
      <c r="T60" s="1" ph="1"/>
    </row>
  </sheetData>
  <sheetProtection sheet="1" objects="1" scenarios="1" selectLockedCells="1"/>
  <mergeCells count="134">
    <mergeCell ref="J9:K9"/>
    <mergeCell ref="L9:P9"/>
    <mergeCell ref="J5:K5"/>
    <mergeCell ref="L5:P5"/>
    <mergeCell ref="J6:K6"/>
    <mergeCell ref="L6:Q6"/>
    <mergeCell ref="J7:K7"/>
    <mergeCell ref="M7:P7"/>
    <mergeCell ref="A1:B1"/>
    <mergeCell ref="A2:I2"/>
    <mergeCell ref="J2:K2"/>
    <mergeCell ref="M2:O2"/>
    <mergeCell ref="L3:M3"/>
    <mergeCell ref="A4:C4"/>
    <mergeCell ref="J4:K4"/>
    <mergeCell ref="L4:O4"/>
    <mergeCell ref="J8:K8"/>
    <mergeCell ref="M8:P8"/>
    <mergeCell ref="J10:K10"/>
    <mergeCell ref="L10:P10"/>
    <mergeCell ref="A12:A13"/>
    <mergeCell ref="B12:C13"/>
    <mergeCell ref="D12:D13"/>
    <mergeCell ref="E12:I13"/>
    <mergeCell ref="J12:L13"/>
    <mergeCell ref="M12:Q12"/>
    <mergeCell ref="D16:D17"/>
    <mergeCell ref="E16:E17"/>
    <mergeCell ref="F16:F17"/>
    <mergeCell ref="G16:G17"/>
    <mergeCell ref="H16:H17"/>
    <mergeCell ref="I16:I17"/>
    <mergeCell ref="J16:L17"/>
    <mergeCell ref="D14:D15"/>
    <mergeCell ref="E14:E15"/>
    <mergeCell ref="F14:F15"/>
    <mergeCell ref="G14:G15"/>
    <mergeCell ref="H14:H15"/>
    <mergeCell ref="Q14:Q15"/>
    <mergeCell ref="A14:A15"/>
    <mergeCell ref="I14:I15"/>
    <mergeCell ref="J14:L15"/>
    <mergeCell ref="A28:A29"/>
    <mergeCell ref="Q28:Q29"/>
    <mergeCell ref="A26:A27"/>
    <mergeCell ref="D26:D27"/>
    <mergeCell ref="E26:E27"/>
    <mergeCell ref="F26:F27"/>
    <mergeCell ref="G26:G27"/>
    <mergeCell ref="H26:H27"/>
    <mergeCell ref="D22:D23"/>
    <mergeCell ref="E22:E23"/>
    <mergeCell ref="F22:F23"/>
    <mergeCell ref="G22:G23"/>
    <mergeCell ref="H22:H23"/>
    <mergeCell ref="I22:I23"/>
    <mergeCell ref="J22:L23"/>
    <mergeCell ref="D28:D29"/>
    <mergeCell ref="E28:E29"/>
    <mergeCell ref="F28:F29"/>
    <mergeCell ref="G28:G29"/>
    <mergeCell ref="H28:H29"/>
    <mergeCell ref="I28:I29"/>
    <mergeCell ref="J28:L29"/>
    <mergeCell ref="I26:I27"/>
    <mergeCell ref="J26:L27"/>
    <mergeCell ref="F36:F37"/>
    <mergeCell ref="G36:G37"/>
    <mergeCell ref="H36:H37"/>
    <mergeCell ref="I36:I37"/>
    <mergeCell ref="J36:L37"/>
    <mergeCell ref="I34:I35"/>
    <mergeCell ref="J34:L35"/>
    <mergeCell ref="D34:D35"/>
    <mergeCell ref="E34:E35"/>
    <mergeCell ref="F34:F35"/>
    <mergeCell ref="G34:G35"/>
    <mergeCell ref="H34:H35"/>
    <mergeCell ref="Q26:Q27"/>
    <mergeCell ref="A24:A25"/>
    <mergeCell ref="D24:D25"/>
    <mergeCell ref="E24:E25"/>
    <mergeCell ref="F24:F25"/>
    <mergeCell ref="G24:G25"/>
    <mergeCell ref="H24:H25"/>
    <mergeCell ref="I24:I25"/>
    <mergeCell ref="J24:L25"/>
    <mergeCell ref="Q24:Q25"/>
    <mergeCell ref="A16:A17"/>
    <mergeCell ref="Q16:Q17"/>
    <mergeCell ref="A18:A19"/>
    <mergeCell ref="Q18:Q19"/>
    <mergeCell ref="A22:A23"/>
    <mergeCell ref="Q22:Q23"/>
    <mergeCell ref="A20:A21"/>
    <mergeCell ref="D20:D21"/>
    <mergeCell ref="E20:E21"/>
    <mergeCell ref="F20:F21"/>
    <mergeCell ref="G20:G21"/>
    <mergeCell ref="H20:H21"/>
    <mergeCell ref="I20:I21"/>
    <mergeCell ref="J20:L21"/>
    <mergeCell ref="Q20:Q21"/>
    <mergeCell ref="D18:D19"/>
    <mergeCell ref="E18:E19"/>
    <mergeCell ref="F18:F19"/>
    <mergeCell ref="G18:G19"/>
    <mergeCell ref="H18:H19"/>
    <mergeCell ref="I18:I19"/>
    <mergeCell ref="J18:L19"/>
    <mergeCell ref="A36:A37"/>
    <mergeCell ref="Q36:Q37"/>
    <mergeCell ref="A30:A31"/>
    <mergeCell ref="D30:D31"/>
    <mergeCell ref="E30:E31"/>
    <mergeCell ref="F30:F31"/>
    <mergeCell ref="G30:G31"/>
    <mergeCell ref="H30:H31"/>
    <mergeCell ref="I30:I31"/>
    <mergeCell ref="J30:L31"/>
    <mergeCell ref="Q30:Q31"/>
    <mergeCell ref="A34:A35"/>
    <mergeCell ref="Q34:Q35"/>
    <mergeCell ref="A32:A33"/>
    <mergeCell ref="D32:D33"/>
    <mergeCell ref="E32:E33"/>
    <mergeCell ref="F32:F33"/>
    <mergeCell ref="G32:G33"/>
    <mergeCell ref="H32:H33"/>
    <mergeCell ref="I32:I33"/>
    <mergeCell ref="J32:L33"/>
    <mergeCell ref="Q32:Q33"/>
    <mergeCell ref="D36:D37"/>
    <mergeCell ref="E36:E37"/>
  </mergeCells>
  <phoneticPr fontId="3"/>
  <printOptions horizontalCentered="1" verticalCentered="1"/>
  <pageMargins left="0.23622047244094491" right="0.23622047244094491" top="0.27559055118110237" bottom="0"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9"/>
  <sheetViews>
    <sheetView view="pageBreakPreview" zoomScaleNormal="100" zoomScaleSheetLayoutView="100" workbookViewId="0">
      <selection activeCell="K6" sqref="K6:Q6"/>
    </sheetView>
  </sheetViews>
  <sheetFormatPr defaultColWidth="9" defaultRowHeight="13.5" x14ac:dyDescent="0.15"/>
  <cols>
    <col min="1" max="1" width="4.125" style="1" customWidth="1"/>
    <col min="2" max="3" width="9.25" style="1" customWidth="1"/>
    <col min="4" max="5" width="5" style="1" customWidth="1"/>
    <col min="6" max="6" width="2.625" style="1" customWidth="1"/>
    <col min="7" max="7" width="3.125" style="1" customWidth="1"/>
    <col min="8" max="8" width="2.625" style="1" customWidth="1"/>
    <col min="9" max="9" width="3.125" style="1" customWidth="1"/>
    <col min="10" max="10" width="12.125" style="1" customWidth="1"/>
    <col min="11" max="11" width="8.625" style="1" customWidth="1"/>
    <col min="12" max="14" width="6.375" style="1" customWidth="1"/>
    <col min="15" max="15" width="9" style="1" customWidth="1"/>
    <col min="16" max="16" width="10" style="1" customWidth="1"/>
    <col min="17" max="16384" width="9" style="1"/>
  </cols>
  <sheetData>
    <row r="1" spans="1:16" ht="35.25" customHeight="1" x14ac:dyDescent="0.15">
      <c r="N1" s="30"/>
      <c r="P1" s="30"/>
    </row>
    <row r="2" spans="1:16" ht="35.25" customHeight="1" thickBot="1" x14ac:dyDescent="0.2">
      <c r="A2" s="457" t="str">
        <f>IF(団体戦入力!$C$18="","",団体戦入力!$C$18)</f>
        <v>高校選抜１次予選会</v>
      </c>
      <c r="B2" s="457"/>
      <c r="C2" s="457"/>
      <c r="D2" s="457"/>
      <c r="E2" s="457"/>
      <c r="F2" s="457"/>
      <c r="G2" s="18"/>
      <c r="H2" s="18"/>
      <c r="I2" s="458" t="s">
        <v>0</v>
      </c>
      <c r="J2" s="458"/>
      <c r="K2" s="474" t="str">
        <f>団体戦入力!$C$20&amp;"団体戦申込書"</f>
        <v>団体戦申込書</v>
      </c>
      <c r="L2" s="474"/>
      <c r="M2" s="474"/>
      <c r="N2" s="94" t="str">
        <f>"("&amp;団体戦入力!$C$19</f>
        <v>(</v>
      </c>
      <c r="O2" s="95" t="s">
        <v>139</v>
      </c>
    </row>
    <row r="3" spans="1:16" ht="35.25" customHeight="1" thickBot="1" x14ac:dyDescent="0.25">
      <c r="A3" s="492" t="s">
        <v>1</v>
      </c>
      <c r="B3" s="492"/>
      <c r="C3" s="492"/>
      <c r="I3" s="491"/>
      <c r="J3" s="459"/>
      <c r="K3" s="96"/>
      <c r="L3" s="97"/>
      <c r="M3" s="97"/>
      <c r="N3" s="97"/>
      <c r="O3" s="97"/>
    </row>
    <row r="4" spans="1:16" ht="35.25" customHeight="1" thickBot="1" x14ac:dyDescent="0.2">
      <c r="H4" s="450" t="s">
        <v>2</v>
      </c>
      <c r="I4" s="451"/>
      <c r="J4" s="467"/>
      <c r="K4" s="464">
        <f>団体戦入力!C21</f>
        <v>0</v>
      </c>
      <c r="L4" s="464"/>
      <c r="M4" s="464"/>
      <c r="N4" s="88" t="s">
        <v>66</v>
      </c>
      <c r="O4" s="89">
        <f>団体戦入力!C22</f>
        <v>0</v>
      </c>
    </row>
    <row r="5" spans="1:16" ht="35.25" customHeight="1" thickBot="1" x14ac:dyDescent="0.2">
      <c r="A5" s="475" t="s">
        <v>307</v>
      </c>
      <c r="B5" s="476"/>
      <c r="C5" s="477"/>
      <c r="D5" s="274"/>
      <c r="E5" s="275"/>
      <c r="F5" s="276"/>
      <c r="H5" s="487" t="s">
        <v>3</v>
      </c>
      <c r="I5" s="488"/>
      <c r="J5" s="489"/>
      <c r="K5" s="428">
        <f>団体戦入力!C23</f>
        <v>0</v>
      </c>
      <c r="L5" s="428"/>
      <c r="M5" s="428"/>
      <c r="N5" s="428"/>
      <c r="O5" s="82"/>
    </row>
    <row r="6" spans="1:16" ht="35.25" customHeight="1" x14ac:dyDescent="0.15">
      <c r="A6" s="478" t="s">
        <v>308</v>
      </c>
      <c r="B6" s="440"/>
      <c r="C6" s="481" t="str">
        <f>IF(団体戦入力!G19="","",団体戦入力!G19)</f>
        <v/>
      </c>
      <c r="D6" s="482"/>
      <c r="E6" s="482"/>
      <c r="F6" s="483"/>
      <c r="G6" s="4"/>
      <c r="H6" s="487" t="s">
        <v>4</v>
      </c>
      <c r="I6" s="488"/>
      <c r="J6" s="489"/>
      <c r="K6" s="454" t="str">
        <f>"〒"&amp;団体戦入力!C24&amp;" "&amp;団体戦入力!C25</f>
        <v xml:space="preserve">〒 </v>
      </c>
      <c r="L6" s="454"/>
      <c r="M6" s="454"/>
      <c r="N6" s="454"/>
      <c r="O6" s="455"/>
    </row>
    <row r="7" spans="1:16" ht="35.25" customHeight="1" thickBot="1" x14ac:dyDescent="0.2">
      <c r="A7" s="479"/>
      <c r="B7" s="480"/>
      <c r="C7" s="484" t="str">
        <f>IF(団体戦入力!G20="","",団体戦入力!G20)</f>
        <v/>
      </c>
      <c r="D7" s="485"/>
      <c r="E7" s="485"/>
      <c r="F7" s="486"/>
      <c r="H7" s="487" t="s">
        <v>5</v>
      </c>
      <c r="I7" s="488"/>
      <c r="J7" s="489"/>
      <c r="K7" s="90" t="s">
        <v>63</v>
      </c>
      <c r="L7" s="428">
        <f>団体戦入力!$C$26</f>
        <v>0</v>
      </c>
      <c r="M7" s="428"/>
      <c r="N7" s="428"/>
      <c r="O7" s="91"/>
    </row>
    <row r="8" spans="1:16" ht="35.25" customHeight="1" thickBot="1" x14ac:dyDescent="0.2">
      <c r="H8" s="487" t="s">
        <v>6</v>
      </c>
      <c r="I8" s="488"/>
      <c r="J8" s="489"/>
      <c r="K8" s="92" t="s">
        <v>63</v>
      </c>
      <c r="L8" s="428">
        <f>団体戦入力!$C$27</f>
        <v>0</v>
      </c>
      <c r="M8" s="428"/>
      <c r="N8" s="428"/>
      <c r="O8" s="93"/>
    </row>
    <row r="9" spans="1:16" ht="35.25" customHeight="1" thickBot="1" x14ac:dyDescent="0.2">
      <c r="A9" s="471" t="s">
        <v>86</v>
      </c>
      <c r="B9" s="472"/>
      <c r="C9" s="472"/>
      <c r="D9" s="472"/>
      <c r="E9" s="472"/>
      <c r="F9" s="473"/>
      <c r="H9" s="487" t="s">
        <v>7</v>
      </c>
      <c r="I9" s="488"/>
      <c r="J9" s="489"/>
      <c r="K9" s="428">
        <f>団体戦入力!C28</f>
        <v>0</v>
      </c>
      <c r="L9" s="428"/>
      <c r="M9" s="428"/>
      <c r="N9" s="428"/>
      <c r="O9" s="82" t="s">
        <v>8</v>
      </c>
    </row>
    <row r="10" spans="1:16" ht="35.25" customHeight="1" thickTop="1" thickBot="1" x14ac:dyDescent="0.2">
      <c r="A10" s="465">
        <f>団体戦入力!F23</f>
        <v>0</v>
      </c>
      <c r="B10" s="466"/>
      <c r="C10" s="466"/>
      <c r="D10" s="466"/>
      <c r="E10" s="466"/>
      <c r="F10" s="144"/>
      <c r="H10" s="468" t="s">
        <v>9</v>
      </c>
      <c r="I10" s="469"/>
      <c r="J10" s="470"/>
      <c r="K10" s="433">
        <f>団体戦入力!$C$29</f>
        <v>0</v>
      </c>
      <c r="L10" s="433"/>
      <c r="M10" s="433"/>
      <c r="N10" s="433"/>
      <c r="O10" s="83" t="s">
        <v>8</v>
      </c>
    </row>
    <row r="11" spans="1:16" ht="44.25" customHeight="1" thickBot="1" x14ac:dyDescent="0.2">
      <c r="A11" s="14"/>
      <c r="B11" s="14"/>
      <c r="C11" s="14"/>
      <c r="D11" s="14"/>
    </row>
    <row r="12" spans="1:16" ht="44.25" customHeight="1" thickBot="1" x14ac:dyDescent="0.2">
      <c r="A12" s="471" t="s" ph="1">
        <v>60</v>
      </c>
      <c r="B12" s="472" ph="1"/>
      <c r="C12" s="490" ph="1"/>
      <c r="D12" s="15" t="s">
        <v>32</v>
      </c>
      <c r="E12" s="499" t="s">
        <v>13</v>
      </c>
      <c r="F12" s="500"/>
      <c r="G12" s="500"/>
      <c r="H12" s="500"/>
      <c r="I12" s="500"/>
      <c r="J12" s="19" t="s">
        <v>38</v>
      </c>
      <c r="K12" s="4"/>
      <c r="L12" s="518" t="s">
        <v>33</v>
      </c>
      <c r="M12" s="519"/>
      <c r="N12" s="519"/>
      <c r="O12" s="520"/>
    </row>
    <row r="13" spans="1:16" ht="14.25" thickTop="1" x14ac:dyDescent="0.15">
      <c r="A13" s="419" ph="1">
        <v>1</v>
      </c>
      <c r="B13" s="98">
        <f>団体戦入力!I28</f>
        <v>0</v>
      </c>
      <c r="C13" s="99">
        <f>団体戦入力!J28</f>
        <v>0</v>
      </c>
      <c r="D13" s="420">
        <f>団体戦入力!K28</f>
        <v>0</v>
      </c>
      <c r="E13" s="422">
        <f>団体戦入力!L28</f>
        <v>0</v>
      </c>
      <c r="F13" s="496" t="s">
        <v>15</v>
      </c>
      <c r="G13" s="422">
        <f>団体戦入力!M28</f>
        <v>0</v>
      </c>
      <c r="H13" s="422" t="s">
        <v>15</v>
      </c>
      <c r="I13" s="496">
        <f>団体戦入力!N28</f>
        <v>0</v>
      </c>
      <c r="J13" s="517">
        <f>団体戦入力!O28</f>
        <v>0</v>
      </c>
      <c r="K13" s="4"/>
      <c r="L13" s="503" t="s">
        <v>34</v>
      </c>
      <c r="M13" s="504"/>
      <c r="N13" s="504"/>
      <c r="O13" s="521" t="s">
        <v>35</v>
      </c>
    </row>
    <row r="14" spans="1:16" ht="23.25" customHeight="1" thickBot="1" x14ac:dyDescent="0.2">
      <c r="A14" s="413"/>
      <c r="B14" s="49">
        <f>団体戦入力!G28</f>
        <v>0</v>
      </c>
      <c r="C14" s="50">
        <f>団体戦入力!H28</f>
        <v>0</v>
      </c>
      <c r="D14" s="406"/>
      <c r="E14" s="408"/>
      <c r="F14" s="495"/>
      <c r="G14" s="408"/>
      <c r="H14" s="408"/>
      <c r="I14" s="495"/>
      <c r="J14" s="498"/>
      <c r="K14" s="4"/>
      <c r="L14" s="507"/>
      <c r="M14" s="508"/>
      <c r="N14" s="508"/>
      <c r="O14" s="522"/>
    </row>
    <row r="15" spans="1:16" ht="14.25" thickTop="1" x14ac:dyDescent="0.15">
      <c r="A15" s="392" ph="1">
        <v>2</v>
      </c>
      <c r="B15" s="100">
        <f>団体戦入力!I29</f>
        <v>0</v>
      </c>
      <c r="C15" s="101">
        <f>団体戦入力!J29</f>
        <v>0</v>
      </c>
      <c r="D15" s="377">
        <f>団体戦入力!K29</f>
        <v>0</v>
      </c>
      <c r="E15" s="381">
        <f>団体戦入力!L29</f>
        <v>0</v>
      </c>
      <c r="F15" s="493" t="s">
        <v>15</v>
      </c>
      <c r="G15" s="381">
        <f>団体戦入力!M29</f>
        <v>0</v>
      </c>
      <c r="H15" s="381" t="s">
        <v>15</v>
      </c>
      <c r="I15" s="493">
        <f>団体戦入力!N29</f>
        <v>0</v>
      </c>
      <c r="J15" s="497">
        <f>団体戦入力!O29</f>
        <v>0</v>
      </c>
      <c r="K15" s="4"/>
      <c r="L15" s="511" t="str">
        <f>IF(団体戦入力!J20="","",団体戦入力!J20)</f>
        <v>秋地区</v>
      </c>
      <c r="M15" s="512"/>
      <c r="N15" s="512"/>
      <c r="O15" s="502">
        <f ca="1">IF(団体戦入力!L20="","",団体戦入力!L20)</f>
        <v>0</v>
      </c>
    </row>
    <row r="16" spans="1:16" ht="23.25" customHeight="1" x14ac:dyDescent="0.15">
      <c r="A16" s="413"/>
      <c r="B16" s="49">
        <f>団体戦入力!G29</f>
        <v>0</v>
      </c>
      <c r="C16" s="50">
        <f>団体戦入力!H29</f>
        <v>0</v>
      </c>
      <c r="D16" s="406"/>
      <c r="E16" s="408"/>
      <c r="F16" s="495"/>
      <c r="G16" s="408"/>
      <c r="H16" s="408"/>
      <c r="I16" s="495"/>
      <c r="J16" s="498"/>
      <c r="K16" s="4"/>
      <c r="L16" s="505"/>
      <c r="M16" s="506"/>
      <c r="N16" s="506"/>
      <c r="O16" s="510"/>
    </row>
    <row r="17" spans="1:16" x14ac:dyDescent="0.15">
      <c r="A17" s="392" ph="1">
        <v>3</v>
      </c>
      <c r="B17" s="100">
        <f>団体戦入力!I30</f>
        <v>0</v>
      </c>
      <c r="C17" s="101">
        <f>団体戦入力!J30</f>
        <v>0</v>
      </c>
      <c r="D17" s="377">
        <f>団体戦入力!K30</f>
        <v>0</v>
      </c>
      <c r="E17" s="381">
        <f>団体戦入力!L30</f>
        <v>0</v>
      </c>
      <c r="F17" s="493" t="s">
        <v>15</v>
      </c>
      <c r="G17" s="381">
        <f>団体戦入力!M30</f>
        <v>0</v>
      </c>
      <c r="H17" s="381" t="s">
        <v>15</v>
      </c>
      <c r="I17" s="493">
        <f>団体戦入力!N30</f>
        <v>0</v>
      </c>
      <c r="J17" s="497">
        <f>団体戦入力!O30</f>
        <v>0</v>
      </c>
      <c r="K17" s="4"/>
      <c r="L17" s="503" t="str">
        <f>IF(団体戦入力!J21="","",団体戦入力!J21)</f>
        <v>県新人</v>
      </c>
      <c r="M17" s="504"/>
      <c r="N17" s="504"/>
      <c r="O17" s="502" t="str">
        <f ca="1">IF(団体戦入力!L21="","",団体戦入力!L21)</f>
        <v/>
      </c>
    </row>
    <row r="18" spans="1:16" ht="23.25" customHeight="1" x14ac:dyDescent="0.15">
      <c r="A18" s="413"/>
      <c r="B18" s="49">
        <f>団体戦入力!G30</f>
        <v>0</v>
      </c>
      <c r="C18" s="50">
        <f>団体戦入力!H30</f>
        <v>0</v>
      </c>
      <c r="D18" s="406"/>
      <c r="E18" s="408"/>
      <c r="F18" s="495"/>
      <c r="G18" s="408"/>
      <c r="H18" s="408"/>
      <c r="I18" s="495"/>
      <c r="J18" s="498"/>
      <c r="K18" s="4"/>
      <c r="L18" s="505"/>
      <c r="M18" s="506"/>
      <c r="N18" s="506"/>
      <c r="O18" s="510"/>
    </row>
    <row r="19" spans="1:16" x14ac:dyDescent="0.15">
      <c r="A19" s="392" ph="1">
        <v>4</v>
      </c>
      <c r="B19" s="102">
        <f>団体戦入力!I31</f>
        <v>0</v>
      </c>
      <c r="C19" s="103">
        <f>団体戦入力!J31</f>
        <v>0</v>
      </c>
      <c r="D19" s="394">
        <f>団体戦入力!K31</f>
        <v>0</v>
      </c>
      <c r="E19" s="398">
        <f>団体戦入力!L31</f>
        <v>0</v>
      </c>
      <c r="F19" s="494" t="s">
        <v>15</v>
      </c>
      <c r="G19" s="398">
        <f>団体戦入力!M31</f>
        <v>0</v>
      </c>
      <c r="H19" s="398" t="s">
        <v>15</v>
      </c>
      <c r="I19" s="494">
        <f>団体戦入力!N31</f>
        <v>0</v>
      </c>
      <c r="J19" s="509">
        <f>団体戦入力!O31</f>
        <v>0</v>
      </c>
      <c r="K19" s="4"/>
      <c r="L19" s="503" t="str">
        <f>IF(団体戦入力!J22="","",団体戦入力!J22)</f>
        <v/>
      </c>
      <c r="M19" s="504"/>
      <c r="N19" s="504"/>
      <c r="O19" s="502" t="str">
        <f ca="1">IF(団体戦入力!L22="","",団体戦入力!L22)</f>
        <v/>
      </c>
    </row>
    <row r="20" spans="1:16" ht="23.25" customHeight="1" thickBot="1" x14ac:dyDescent="0.2">
      <c r="A20" s="413"/>
      <c r="B20" s="49">
        <f>団体戦入力!G31</f>
        <v>0</v>
      </c>
      <c r="C20" s="50">
        <f>団体戦入力!H31</f>
        <v>0</v>
      </c>
      <c r="D20" s="406"/>
      <c r="E20" s="408"/>
      <c r="F20" s="495"/>
      <c r="G20" s="408"/>
      <c r="H20" s="408"/>
      <c r="I20" s="495"/>
      <c r="J20" s="498"/>
      <c r="K20" s="4"/>
      <c r="L20" s="507"/>
      <c r="M20" s="508"/>
      <c r="N20" s="508"/>
      <c r="O20" s="502"/>
    </row>
    <row r="21" spans="1:16" ht="14.25" thickTop="1" x14ac:dyDescent="0.15">
      <c r="A21" s="392" ph="1">
        <v>5</v>
      </c>
      <c r="B21" s="100">
        <f>団体戦入力!I32</f>
        <v>0</v>
      </c>
      <c r="C21" s="101">
        <f>団体戦入力!J32</f>
        <v>0</v>
      </c>
      <c r="D21" s="377">
        <f>団体戦入力!K32</f>
        <v>0</v>
      </c>
      <c r="E21" s="381">
        <f>団体戦入力!L32</f>
        <v>0</v>
      </c>
      <c r="F21" s="493" t="s">
        <v>15</v>
      </c>
      <c r="G21" s="381">
        <f>団体戦入力!M32</f>
        <v>0</v>
      </c>
      <c r="H21" s="381" t="s">
        <v>15</v>
      </c>
      <c r="I21" s="493">
        <f>団体戦入力!N32</f>
        <v>0</v>
      </c>
      <c r="J21" s="497">
        <f>団体戦入力!O32</f>
        <v>0</v>
      </c>
      <c r="K21" s="4"/>
      <c r="L21" s="511" t="s">
        <v>36</v>
      </c>
      <c r="M21" s="512"/>
      <c r="N21" s="512"/>
      <c r="O21" s="414">
        <f ca="1">IF(団体戦入力!$L$23="","",団体戦入力!$L$23)</f>
        <v>0</v>
      </c>
    </row>
    <row r="22" spans="1:16" ht="23.25" customHeight="1" thickBot="1" x14ac:dyDescent="0.2">
      <c r="A22" s="413"/>
      <c r="B22" s="55">
        <f>団体戦入力!G32</f>
        <v>0</v>
      </c>
      <c r="C22" s="56">
        <f>団体戦入力!H32</f>
        <v>0</v>
      </c>
      <c r="D22" s="377"/>
      <c r="E22" s="381"/>
      <c r="F22" s="493"/>
      <c r="G22" s="381"/>
      <c r="H22" s="381"/>
      <c r="I22" s="493"/>
      <c r="J22" s="497"/>
      <c r="K22" s="4"/>
      <c r="L22" s="513"/>
      <c r="M22" s="514"/>
      <c r="N22" s="514"/>
      <c r="O22" s="376"/>
      <c r="P22" s="33"/>
    </row>
    <row r="23" spans="1:16" x14ac:dyDescent="0.15">
      <c r="A23" s="392" ph="1">
        <v>6</v>
      </c>
      <c r="B23" s="102">
        <f>団体戦入力!I33</f>
        <v>0</v>
      </c>
      <c r="C23" s="103">
        <f>団体戦入力!J33</f>
        <v>0</v>
      </c>
      <c r="D23" s="394">
        <f>団体戦入力!K33</f>
        <v>0</v>
      </c>
      <c r="E23" s="398">
        <f>団体戦入力!L33</f>
        <v>0</v>
      </c>
      <c r="F23" s="494" t="s">
        <v>15</v>
      </c>
      <c r="G23" s="398">
        <f>団体戦入力!M33</f>
        <v>0</v>
      </c>
      <c r="H23" s="398" t="s">
        <v>15</v>
      </c>
      <c r="I23" s="494">
        <f>団体戦入力!N33</f>
        <v>0</v>
      </c>
      <c r="J23" s="509">
        <f>団体戦入力!O33</f>
        <v>0</v>
      </c>
      <c r="K23" s="4"/>
      <c r="L23" s="27"/>
      <c r="M23" s="27"/>
      <c r="N23" s="27"/>
      <c r="O23" s="27"/>
    </row>
    <row r="24" spans="1:16" ht="23.25" customHeight="1" x14ac:dyDescent="0.15">
      <c r="A24" s="413"/>
      <c r="B24" s="49">
        <f>団体戦入力!G33</f>
        <v>0</v>
      </c>
      <c r="C24" s="50">
        <f>団体戦入力!H33</f>
        <v>0</v>
      </c>
      <c r="D24" s="406"/>
      <c r="E24" s="408"/>
      <c r="F24" s="495"/>
      <c r="G24" s="408"/>
      <c r="H24" s="408"/>
      <c r="I24" s="495"/>
      <c r="J24" s="498"/>
      <c r="K24" s="4"/>
      <c r="L24" s="515"/>
      <c r="M24" s="515"/>
      <c r="N24" s="515"/>
      <c r="O24" s="515"/>
      <c r="P24" s="29"/>
    </row>
    <row r="25" spans="1:16" x14ac:dyDescent="0.15">
      <c r="A25" s="392" ph="1">
        <v>7</v>
      </c>
      <c r="B25" s="100">
        <f>団体戦入力!I34</f>
        <v>0</v>
      </c>
      <c r="C25" s="101">
        <f>団体戦入力!J34</f>
        <v>0</v>
      </c>
      <c r="D25" s="377">
        <f>団体戦入力!K34</f>
        <v>0</v>
      </c>
      <c r="E25" s="381">
        <f>団体戦入力!L34</f>
        <v>0</v>
      </c>
      <c r="F25" s="493" t="s">
        <v>15</v>
      </c>
      <c r="G25" s="381">
        <f>団体戦入力!M34</f>
        <v>0</v>
      </c>
      <c r="H25" s="381" t="s">
        <v>15</v>
      </c>
      <c r="I25" s="493">
        <f>団体戦入力!N34</f>
        <v>0</v>
      </c>
      <c r="J25" s="497">
        <f>団体戦入力!O34</f>
        <v>0</v>
      </c>
      <c r="K25" s="4"/>
      <c r="L25" s="515"/>
      <c r="M25" s="515"/>
      <c r="N25" s="515"/>
      <c r="O25" s="515"/>
      <c r="P25" s="29"/>
    </row>
    <row r="26" spans="1:16" ht="23.25" customHeight="1" x14ac:dyDescent="0.15">
      <c r="A26" s="413"/>
      <c r="B26" s="49">
        <f>団体戦入力!G34</f>
        <v>0</v>
      </c>
      <c r="C26" s="50">
        <f>団体戦入力!H34</f>
        <v>0</v>
      </c>
      <c r="D26" s="406"/>
      <c r="E26" s="408"/>
      <c r="F26" s="495"/>
      <c r="G26" s="408"/>
      <c r="H26" s="408"/>
      <c r="I26" s="495"/>
      <c r="J26" s="498"/>
      <c r="K26" s="4"/>
      <c r="L26" s="515"/>
      <c r="M26" s="515"/>
      <c r="N26" s="515"/>
      <c r="O26" s="515"/>
      <c r="P26" s="29"/>
    </row>
    <row r="27" spans="1:16" x14ac:dyDescent="0.15">
      <c r="A27" s="392" ph="1">
        <v>8</v>
      </c>
      <c r="B27" s="104">
        <f>団体戦入力!I35</f>
        <v>0</v>
      </c>
      <c r="C27" s="101">
        <f>団体戦入力!J35</f>
        <v>0</v>
      </c>
      <c r="D27" s="377">
        <f>団体戦入力!K35</f>
        <v>0</v>
      </c>
      <c r="E27" s="381">
        <f>団体戦入力!L35</f>
        <v>0</v>
      </c>
      <c r="F27" s="493" t="s">
        <v>15</v>
      </c>
      <c r="G27" s="381">
        <f>団体戦入力!M35</f>
        <v>0</v>
      </c>
      <c r="H27" s="381" t="s">
        <v>15</v>
      </c>
      <c r="I27" s="493">
        <f>団体戦入力!N35</f>
        <v>0</v>
      </c>
      <c r="J27" s="509">
        <f>団体戦入力!O35</f>
        <v>0</v>
      </c>
      <c r="K27" s="4"/>
      <c r="L27" s="515"/>
      <c r="M27" s="515"/>
      <c r="N27" s="515"/>
      <c r="O27" s="515"/>
      <c r="P27" s="29"/>
    </row>
    <row r="28" spans="1:16" ht="23.25" customHeight="1" thickBot="1" x14ac:dyDescent="0.2">
      <c r="A28" s="393"/>
      <c r="B28" s="53">
        <f>団体戦入力!G35</f>
        <v>0</v>
      </c>
      <c r="C28" s="54">
        <f>団体戦入力!H35</f>
        <v>0</v>
      </c>
      <c r="D28" s="378"/>
      <c r="E28" s="382"/>
      <c r="F28" s="501"/>
      <c r="G28" s="382"/>
      <c r="H28" s="382"/>
      <c r="I28" s="501"/>
      <c r="J28" s="516"/>
      <c r="K28" s="4"/>
      <c r="L28" s="515"/>
      <c r="M28" s="515"/>
      <c r="N28" s="515"/>
      <c r="O28" s="515"/>
      <c r="P28" s="29"/>
    </row>
    <row r="29" spans="1:16" x14ac:dyDescent="0.15">
      <c r="J29" s="16"/>
      <c r="K29" s="16"/>
    </row>
  </sheetData>
  <sheetProtection sheet="1" objects="1" scenarios="1" selectLockedCells="1"/>
  <mergeCells count="104">
    <mergeCell ref="L12:O12"/>
    <mergeCell ref="O15:O16"/>
    <mergeCell ref="L13:N14"/>
    <mergeCell ref="L15:N16"/>
    <mergeCell ref="D15:D16"/>
    <mergeCell ref="E15:E16"/>
    <mergeCell ref="F15:F16"/>
    <mergeCell ref="G15:G16"/>
    <mergeCell ref="H15:H16"/>
    <mergeCell ref="O13:O14"/>
    <mergeCell ref="J15:J16"/>
    <mergeCell ref="J17:J18"/>
    <mergeCell ref="D19:D20"/>
    <mergeCell ref="E19:E20"/>
    <mergeCell ref="H19:H20"/>
    <mergeCell ref="I19:I20"/>
    <mergeCell ref="G17:G18"/>
    <mergeCell ref="F19:F20"/>
    <mergeCell ref="G19:G20"/>
    <mergeCell ref="I13:I14"/>
    <mergeCell ref="J13:J14"/>
    <mergeCell ref="D13:D14"/>
    <mergeCell ref="D17:D18"/>
    <mergeCell ref="E17:E18"/>
    <mergeCell ref="F17:F18"/>
    <mergeCell ref="I15:I16"/>
    <mergeCell ref="I17:I18"/>
    <mergeCell ref="H13:H14"/>
    <mergeCell ref="O19:O20"/>
    <mergeCell ref="L17:N18"/>
    <mergeCell ref="L19:N20"/>
    <mergeCell ref="A17:A18"/>
    <mergeCell ref="O21:O22"/>
    <mergeCell ref="F23:F24"/>
    <mergeCell ref="G23:G24"/>
    <mergeCell ref="J19:J20"/>
    <mergeCell ref="H17:H18"/>
    <mergeCell ref="O17:O18"/>
    <mergeCell ref="A19:A20"/>
    <mergeCell ref="D21:D22"/>
    <mergeCell ref="E21:E22"/>
    <mergeCell ref="F21:F22"/>
    <mergeCell ref="J23:J24"/>
    <mergeCell ref="L21:N22"/>
    <mergeCell ref="L24:O28"/>
    <mergeCell ref="I25:I26"/>
    <mergeCell ref="I27:I28"/>
    <mergeCell ref="J27:J28"/>
    <mergeCell ref="J21:J22"/>
    <mergeCell ref="E25:E26"/>
    <mergeCell ref="F25:F26"/>
    <mergeCell ref="G25:G26"/>
    <mergeCell ref="A27:A28"/>
    <mergeCell ref="D27:D28"/>
    <mergeCell ref="E27:E28"/>
    <mergeCell ref="F27:F28"/>
    <mergeCell ref="G27:G28"/>
    <mergeCell ref="H27:H28"/>
    <mergeCell ref="A23:A24"/>
    <mergeCell ref="D23:D24"/>
    <mergeCell ref="E23:E24"/>
    <mergeCell ref="A12:C12"/>
    <mergeCell ref="A13:A14"/>
    <mergeCell ref="A15:A16"/>
    <mergeCell ref="H25:H26"/>
    <mergeCell ref="H5:J5"/>
    <mergeCell ref="H6:J6"/>
    <mergeCell ref="H7:J7"/>
    <mergeCell ref="H8:J8"/>
    <mergeCell ref="A2:F2"/>
    <mergeCell ref="I3:J3"/>
    <mergeCell ref="A3:C3"/>
    <mergeCell ref="A25:A26"/>
    <mergeCell ref="G21:G22"/>
    <mergeCell ref="H21:H22"/>
    <mergeCell ref="I21:I22"/>
    <mergeCell ref="H23:H24"/>
    <mergeCell ref="A21:A22"/>
    <mergeCell ref="I23:I24"/>
    <mergeCell ref="D25:D26"/>
    <mergeCell ref="F13:F14"/>
    <mergeCell ref="G13:G14"/>
    <mergeCell ref="J25:J26"/>
    <mergeCell ref="E12:I12"/>
    <mergeCell ref="E13:E14"/>
    <mergeCell ref="K4:M4"/>
    <mergeCell ref="A10:C10"/>
    <mergeCell ref="K6:O6"/>
    <mergeCell ref="K5:N5"/>
    <mergeCell ref="H4:J4"/>
    <mergeCell ref="I2:J2"/>
    <mergeCell ref="H10:J10"/>
    <mergeCell ref="L7:N7"/>
    <mergeCell ref="L8:N8"/>
    <mergeCell ref="A9:F9"/>
    <mergeCell ref="K2:M2"/>
    <mergeCell ref="A5:C5"/>
    <mergeCell ref="A6:B7"/>
    <mergeCell ref="C6:F6"/>
    <mergeCell ref="C7:F7"/>
    <mergeCell ref="K9:N9"/>
    <mergeCell ref="K10:N10"/>
    <mergeCell ref="H9:J9"/>
    <mergeCell ref="D10:E10"/>
  </mergeCells>
  <phoneticPr fontId="3"/>
  <dataValidations disablePrompts="1" count="1">
    <dataValidation imeMode="halfAlpha" allowBlank="1" showInputMessage="1" showErrorMessage="1" sqref="G13:G28"/>
  </dataValidations>
  <pageMargins left="0.51181102362204722" right="0.47244094488188981" top="0.9055118110236221" bottom="0.39370078740157483"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P31"/>
  <sheetViews>
    <sheetView view="pageBreakPreview" zoomScaleNormal="100" zoomScaleSheetLayoutView="100" workbookViewId="0">
      <selection activeCell="A2" sqref="A2:F2"/>
    </sheetView>
  </sheetViews>
  <sheetFormatPr defaultColWidth="9" defaultRowHeight="13.5" x14ac:dyDescent="0.15"/>
  <cols>
    <col min="1" max="1" width="4.125" style="1" customWidth="1"/>
    <col min="2" max="3" width="9.25" style="1" customWidth="1"/>
    <col min="4" max="5" width="5" style="1" customWidth="1"/>
    <col min="6" max="6" width="2.625" style="1" customWidth="1"/>
    <col min="7" max="7" width="3.125" style="1" customWidth="1"/>
    <col min="8" max="8" width="2.625" style="1" customWidth="1"/>
    <col min="9" max="9" width="3.125" style="1" customWidth="1"/>
    <col min="10" max="10" width="12.125" style="1" customWidth="1"/>
    <col min="11" max="11" width="8.625" style="1" customWidth="1"/>
    <col min="12" max="14" width="6.375" style="1" customWidth="1"/>
    <col min="15" max="15" width="9" style="1" customWidth="1"/>
    <col min="16" max="16" width="10" style="1" customWidth="1"/>
    <col min="17" max="16384" width="9" style="1"/>
  </cols>
  <sheetData>
    <row r="1" spans="1:16" ht="35.25" customHeight="1" x14ac:dyDescent="0.15">
      <c r="N1" s="30"/>
      <c r="P1" s="30"/>
    </row>
    <row r="2" spans="1:16" ht="35.25" customHeight="1" thickBot="1" x14ac:dyDescent="0.2">
      <c r="A2" s="457" t="str">
        <f>IF(団体戦入力!$C$18="","",団体戦入力!$C$18)</f>
        <v>高校選抜１次予選会</v>
      </c>
      <c r="B2" s="457"/>
      <c r="C2" s="457"/>
      <c r="D2" s="457"/>
      <c r="E2" s="457"/>
      <c r="F2" s="457"/>
      <c r="G2" s="18"/>
      <c r="H2" s="18"/>
      <c r="I2" s="458" t="s">
        <v>0</v>
      </c>
      <c r="J2" s="458"/>
      <c r="K2" s="474" t="str">
        <f>団体戦入力!$C$20&amp;"団体戦申込書"</f>
        <v>団体戦申込書</v>
      </c>
      <c r="L2" s="474"/>
      <c r="M2" s="474"/>
      <c r="N2" s="94" t="str">
        <f>"("&amp;団体戦入力!$C$19</f>
        <v>(</v>
      </c>
      <c r="O2" s="95" t="s">
        <v>139</v>
      </c>
    </row>
    <row r="3" spans="1:16" ht="35.25" customHeight="1" thickBot="1" x14ac:dyDescent="0.25">
      <c r="A3" s="492" t="s">
        <v>1</v>
      </c>
      <c r="B3" s="492"/>
      <c r="C3" s="492"/>
      <c r="I3" s="491"/>
      <c r="J3" s="459"/>
      <c r="K3" s="96"/>
      <c r="L3" s="97"/>
      <c r="M3" s="97"/>
      <c r="N3" s="97"/>
      <c r="O3" s="97"/>
    </row>
    <row r="4" spans="1:16" ht="35.25" customHeight="1" thickBot="1" x14ac:dyDescent="0.2">
      <c r="H4" s="450" t="s">
        <v>2</v>
      </c>
      <c r="I4" s="451"/>
      <c r="J4" s="467"/>
      <c r="K4" s="464">
        <f>団体戦入力!C21</f>
        <v>0</v>
      </c>
      <c r="L4" s="464"/>
      <c r="M4" s="464"/>
      <c r="N4" s="88" t="s">
        <v>66</v>
      </c>
      <c r="O4" s="89">
        <f>団体戦入力!C22</f>
        <v>0</v>
      </c>
    </row>
    <row r="5" spans="1:16" ht="35.25" customHeight="1" thickBot="1" x14ac:dyDescent="0.2">
      <c r="A5" s="475" t="s">
        <v>307</v>
      </c>
      <c r="B5" s="476"/>
      <c r="C5" s="477"/>
      <c r="D5" s="274"/>
      <c r="E5" s="275"/>
      <c r="F5" s="276"/>
      <c r="H5" s="487" t="s">
        <v>3</v>
      </c>
      <c r="I5" s="488"/>
      <c r="J5" s="489"/>
      <c r="K5" s="428">
        <f>団体戦入力!C23</f>
        <v>0</v>
      </c>
      <c r="L5" s="428"/>
      <c r="M5" s="428"/>
      <c r="N5" s="428"/>
      <c r="O5" s="82"/>
    </row>
    <row r="6" spans="1:16" ht="35.25" customHeight="1" x14ac:dyDescent="0.15">
      <c r="A6" s="478" t="s">
        <v>308</v>
      </c>
      <c r="B6" s="440"/>
      <c r="C6" s="481" t="str">
        <f>IF(団体戦入力!G19="","",団体戦入力!G19)</f>
        <v/>
      </c>
      <c r="D6" s="482"/>
      <c r="E6" s="482"/>
      <c r="F6" s="483"/>
      <c r="G6" s="4"/>
      <c r="H6" s="487" t="s">
        <v>4</v>
      </c>
      <c r="I6" s="488"/>
      <c r="J6" s="489"/>
      <c r="K6" s="454" t="str">
        <f>"〒"&amp;団体戦入力!C24&amp;" "&amp;団体戦入力!C25</f>
        <v xml:space="preserve">〒 </v>
      </c>
      <c r="L6" s="454"/>
      <c r="M6" s="454"/>
      <c r="N6" s="454"/>
      <c r="O6" s="455"/>
    </row>
    <row r="7" spans="1:16" ht="35.25" customHeight="1" thickBot="1" x14ac:dyDescent="0.2">
      <c r="A7" s="479"/>
      <c r="B7" s="480"/>
      <c r="C7" s="484" t="str">
        <f>IF(団体戦入力!G20="","",団体戦入力!G20)</f>
        <v/>
      </c>
      <c r="D7" s="485"/>
      <c r="E7" s="485"/>
      <c r="F7" s="486"/>
      <c r="H7" s="487" t="s">
        <v>5</v>
      </c>
      <c r="I7" s="488"/>
      <c r="J7" s="489"/>
      <c r="K7" s="90" t="s">
        <v>63</v>
      </c>
      <c r="L7" s="428">
        <f>団体戦入力!$C$26</f>
        <v>0</v>
      </c>
      <c r="M7" s="428"/>
      <c r="N7" s="428"/>
      <c r="O7" s="91"/>
    </row>
    <row r="8" spans="1:16" ht="35.25" customHeight="1" thickBot="1" x14ac:dyDescent="0.2">
      <c r="H8" s="487" t="s">
        <v>6</v>
      </c>
      <c r="I8" s="488"/>
      <c r="J8" s="489"/>
      <c r="K8" s="92" t="s">
        <v>63</v>
      </c>
      <c r="L8" s="428">
        <f>団体戦入力!$C$27</f>
        <v>0</v>
      </c>
      <c r="M8" s="428"/>
      <c r="N8" s="428"/>
      <c r="O8" s="93"/>
    </row>
    <row r="9" spans="1:16" ht="35.25" customHeight="1" thickBot="1" x14ac:dyDescent="0.2">
      <c r="A9" s="471" t="s">
        <v>86</v>
      </c>
      <c r="B9" s="472"/>
      <c r="C9" s="472"/>
      <c r="D9" s="472"/>
      <c r="E9" s="472"/>
      <c r="F9" s="473"/>
      <c r="H9" s="487" t="s">
        <v>7</v>
      </c>
      <c r="I9" s="488"/>
      <c r="J9" s="489"/>
      <c r="K9" s="428">
        <f>団体戦入力!C28</f>
        <v>0</v>
      </c>
      <c r="L9" s="428"/>
      <c r="M9" s="428"/>
      <c r="N9" s="428"/>
      <c r="O9" s="82" t="s">
        <v>8</v>
      </c>
    </row>
    <row r="10" spans="1:16" ht="35.25" customHeight="1" thickTop="1" thickBot="1" x14ac:dyDescent="0.2">
      <c r="A10" s="465">
        <f>団体戦入力!F23</f>
        <v>0</v>
      </c>
      <c r="B10" s="466"/>
      <c r="C10" s="466"/>
      <c r="D10" s="466"/>
      <c r="E10" s="466"/>
      <c r="F10" s="144"/>
      <c r="H10" s="468" t="s">
        <v>9</v>
      </c>
      <c r="I10" s="469"/>
      <c r="J10" s="470"/>
      <c r="K10" s="433">
        <f>団体戦入力!$C$29</f>
        <v>0</v>
      </c>
      <c r="L10" s="433"/>
      <c r="M10" s="433"/>
      <c r="N10" s="433"/>
      <c r="O10" s="83" t="s">
        <v>8</v>
      </c>
    </row>
    <row r="11" spans="1:16" ht="44.25" customHeight="1" thickBot="1" x14ac:dyDescent="0.2">
      <c r="A11" s="14"/>
      <c r="B11" s="14"/>
      <c r="C11" s="14"/>
      <c r="D11" s="14"/>
    </row>
    <row r="12" spans="1:16" ht="18.75" customHeight="1" thickBot="1" x14ac:dyDescent="0.2">
      <c r="A12" s="528" t="s" ph="1">
        <v>60</v>
      </c>
      <c r="B12" s="445"/>
      <c r="C12" s="440"/>
      <c r="D12" s="443" t="s">
        <v>32</v>
      </c>
      <c r="E12" s="439" t="s">
        <v>13</v>
      </c>
      <c r="F12" s="445"/>
      <c r="G12" s="445"/>
      <c r="H12" s="445"/>
      <c r="I12" s="440"/>
      <c r="J12" s="530" t="s">
        <v>38</v>
      </c>
      <c r="K12" s="532" t="s">
        <v>519</v>
      </c>
      <c r="L12" s="533"/>
      <c r="M12" s="534"/>
      <c r="N12"/>
      <c r="O12"/>
    </row>
    <row r="13" spans="1:16" ht="37.5" customHeight="1" thickBot="1" x14ac:dyDescent="0.2">
      <c r="A13" s="529"/>
      <c r="B13" s="446"/>
      <c r="C13" s="442"/>
      <c r="D13" s="444"/>
      <c r="E13" s="441"/>
      <c r="F13" s="446"/>
      <c r="G13" s="446"/>
      <c r="H13" s="446"/>
      <c r="I13" s="442"/>
      <c r="J13" s="531"/>
      <c r="K13" s="280" t="s">
        <v>520</v>
      </c>
      <c r="L13" s="287" t="s">
        <v>151</v>
      </c>
      <c r="M13" s="288" t="s">
        <v>24</v>
      </c>
      <c r="N13"/>
      <c r="O13"/>
    </row>
    <row r="14" spans="1:16" ht="14.25" customHeight="1" thickTop="1" x14ac:dyDescent="0.15">
      <c r="A14" s="419" ph="1">
        <v>1</v>
      </c>
      <c r="B14" s="98">
        <f>団体戦入力!I28</f>
        <v>0</v>
      </c>
      <c r="C14" s="99">
        <f>団体戦入力!J28</f>
        <v>0</v>
      </c>
      <c r="D14" s="420">
        <f>団体戦入力!K28</f>
        <v>0</v>
      </c>
      <c r="E14" s="422">
        <f>団体戦入力!L28</f>
        <v>0</v>
      </c>
      <c r="F14" s="496" t="s">
        <v>15</v>
      </c>
      <c r="G14" s="422">
        <f>団体戦入力!M28</f>
        <v>0</v>
      </c>
      <c r="H14" s="422" t="s">
        <v>15</v>
      </c>
      <c r="I14" s="496">
        <f>団体戦入力!N28</f>
        <v>0</v>
      </c>
      <c r="J14" s="421">
        <f>団体戦入力!O28</f>
        <v>0</v>
      </c>
      <c r="K14" s="284" t="str">
        <f>IF(団体戦入力!P28="","",団体戦入力!P28)</f>
        <v/>
      </c>
      <c r="L14" s="289"/>
      <c r="M14" s="538"/>
      <c r="N14"/>
      <c r="O14" s="31"/>
    </row>
    <row r="15" spans="1:16" ht="23.25" customHeight="1" x14ac:dyDescent="0.15">
      <c r="A15" s="413"/>
      <c r="B15" s="49">
        <f>団体戦入力!G28</f>
        <v>0</v>
      </c>
      <c r="C15" s="50">
        <f>団体戦入力!H28</f>
        <v>0</v>
      </c>
      <c r="D15" s="406"/>
      <c r="E15" s="408"/>
      <c r="F15" s="495"/>
      <c r="G15" s="408"/>
      <c r="H15" s="408"/>
      <c r="I15" s="495"/>
      <c r="J15" s="407"/>
      <c r="K15" s="281" t="str">
        <f ca="1">IF(団体戦入力!Q28="","",団体戦入力!Q28)</f>
        <v/>
      </c>
      <c r="L15" s="290"/>
      <c r="M15" s="539"/>
      <c r="N15"/>
      <c r="O15" s="31"/>
    </row>
    <row r="16" spans="1:16" ht="13.5" customHeight="1" x14ac:dyDescent="0.15">
      <c r="A16" s="392" ph="1">
        <v>2</v>
      </c>
      <c r="B16" s="100">
        <f>団体戦入力!I29</f>
        <v>0</v>
      </c>
      <c r="C16" s="101">
        <f>団体戦入力!J29</f>
        <v>0</v>
      </c>
      <c r="D16" s="377">
        <f>団体戦入力!K29</f>
        <v>0</v>
      </c>
      <c r="E16" s="381">
        <f>団体戦入力!L29</f>
        <v>0</v>
      </c>
      <c r="F16" s="493" t="s">
        <v>15</v>
      </c>
      <c r="G16" s="381">
        <f>団体戦入力!M29</f>
        <v>0</v>
      </c>
      <c r="H16" s="381" t="s">
        <v>15</v>
      </c>
      <c r="I16" s="493">
        <f>団体戦入力!N29</f>
        <v>0</v>
      </c>
      <c r="J16" s="379">
        <f>団体戦入力!O29</f>
        <v>0</v>
      </c>
      <c r="K16" s="285" t="str">
        <f>IF(団体戦入力!P29="","",団体戦入力!P29)</f>
        <v/>
      </c>
      <c r="L16" s="291"/>
      <c r="M16" s="525"/>
      <c r="N16"/>
      <c r="O16" s="31"/>
    </row>
    <row r="17" spans="1:16" ht="23.25" customHeight="1" x14ac:dyDescent="0.15">
      <c r="A17" s="413"/>
      <c r="B17" s="49">
        <f>団体戦入力!G29</f>
        <v>0</v>
      </c>
      <c r="C17" s="50">
        <f>団体戦入力!H29</f>
        <v>0</v>
      </c>
      <c r="D17" s="406"/>
      <c r="E17" s="408"/>
      <c r="F17" s="495"/>
      <c r="G17" s="408"/>
      <c r="H17" s="408"/>
      <c r="I17" s="495"/>
      <c r="J17" s="407"/>
      <c r="K17" s="281" t="str">
        <f ca="1">IF(団体戦入力!Q29="","",団体戦入力!Q29)</f>
        <v/>
      </c>
      <c r="L17" s="290"/>
      <c r="M17" s="539"/>
      <c r="N17"/>
      <c r="O17" s="31"/>
    </row>
    <row r="18" spans="1:16" ht="13.5" customHeight="1" x14ac:dyDescent="0.15">
      <c r="A18" s="392" ph="1">
        <v>3</v>
      </c>
      <c r="B18" s="100">
        <f>団体戦入力!I30</f>
        <v>0</v>
      </c>
      <c r="C18" s="101">
        <f>団体戦入力!J30</f>
        <v>0</v>
      </c>
      <c r="D18" s="377">
        <f>団体戦入力!K30</f>
        <v>0</v>
      </c>
      <c r="E18" s="381">
        <f>団体戦入力!L30</f>
        <v>0</v>
      </c>
      <c r="F18" s="493" t="s">
        <v>15</v>
      </c>
      <c r="G18" s="381">
        <f>団体戦入力!M30</f>
        <v>0</v>
      </c>
      <c r="H18" s="381" t="s">
        <v>15</v>
      </c>
      <c r="I18" s="493">
        <f>団体戦入力!N30</f>
        <v>0</v>
      </c>
      <c r="J18" s="379">
        <f>団体戦入力!O30</f>
        <v>0</v>
      </c>
      <c r="K18" s="285" t="str">
        <f>IF(団体戦入力!P30="","",団体戦入力!P30)</f>
        <v/>
      </c>
      <c r="L18" s="292"/>
      <c r="M18" s="540"/>
      <c r="N18"/>
      <c r="O18" s="31"/>
    </row>
    <row r="19" spans="1:16" ht="23.25" customHeight="1" x14ac:dyDescent="0.15">
      <c r="A19" s="413"/>
      <c r="B19" s="49">
        <f>団体戦入力!G30</f>
        <v>0</v>
      </c>
      <c r="C19" s="50">
        <f>団体戦入力!H30</f>
        <v>0</v>
      </c>
      <c r="D19" s="406"/>
      <c r="E19" s="408"/>
      <c r="F19" s="495"/>
      <c r="G19" s="408"/>
      <c r="H19" s="408"/>
      <c r="I19" s="495"/>
      <c r="J19" s="407"/>
      <c r="K19" s="281" t="str">
        <f ca="1">IF(団体戦入力!Q30="","",団体戦入力!Q30)</f>
        <v/>
      </c>
      <c r="L19" s="293"/>
      <c r="M19" s="541"/>
      <c r="N19"/>
      <c r="O19" s="31"/>
    </row>
    <row r="20" spans="1:16" ht="13.5" customHeight="1" x14ac:dyDescent="0.15">
      <c r="A20" s="392" ph="1">
        <v>4</v>
      </c>
      <c r="B20" s="102">
        <f>団体戦入力!I31</f>
        <v>0</v>
      </c>
      <c r="C20" s="103">
        <f>団体戦入力!J31</f>
        <v>0</v>
      </c>
      <c r="D20" s="394">
        <f>団体戦入力!K31</f>
        <v>0</v>
      </c>
      <c r="E20" s="398">
        <f>団体戦入力!L31</f>
        <v>0</v>
      </c>
      <c r="F20" s="494" t="s">
        <v>15</v>
      </c>
      <c r="G20" s="398">
        <f>団体戦入力!M31</f>
        <v>0</v>
      </c>
      <c r="H20" s="398" t="s">
        <v>15</v>
      </c>
      <c r="I20" s="494">
        <f>団体戦入力!N31</f>
        <v>0</v>
      </c>
      <c r="J20" s="396">
        <f>団体戦入力!O31</f>
        <v>0</v>
      </c>
      <c r="K20" s="285" t="str">
        <f>IF(団体戦入力!P31="","",団体戦入力!P31)</f>
        <v/>
      </c>
      <c r="L20" s="294"/>
      <c r="M20" s="535"/>
      <c r="N20"/>
      <c r="O20" s="31"/>
    </row>
    <row r="21" spans="1:16" ht="23.25" customHeight="1" x14ac:dyDescent="0.15">
      <c r="A21" s="413"/>
      <c r="B21" s="49">
        <f>団体戦入力!G31</f>
        <v>0</v>
      </c>
      <c r="C21" s="50">
        <f>団体戦入力!H31</f>
        <v>0</v>
      </c>
      <c r="D21" s="406"/>
      <c r="E21" s="408"/>
      <c r="F21" s="495"/>
      <c r="G21" s="408"/>
      <c r="H21" s="408"/>
      <c r="I21" s="495"/>
      <c r="J21" s="407"/>
      <c r="K21" s="281" t="str">
        <f ca="1">IF(団体戦入力!Q31="","",団体戦入力!Q31)</f>
        <v/>
      </c>
      <c r="L21" s="295"/>
      <c r="M21" s="535"/>
      <c r="N21"/>
      <c r="O21" s="31"/>
    </row>
    <row r="22" spans="1:16" ht="13.5" customHeight="1" x14ac:dyDescent="0.15">
      <c r="A22" s="392" ph="1">
        <v>5</v>
      </c>
      <c r="B22" s="100">
        <f>団体戦入力!I32</f>
        <v>0</v>
      </c>
      <c r="C22" s="101">
        <f>団体戦入力!J32</f>
        <v>0</v>
      </c>
      <c r="D22" s="377">
        <f>団体戦入力!K32</f>
        <v>0</v>
      </c>
      <c r="E22" s="381">
        <f>団体戦入力!L32</f>
        <v>0</v>
      </c>
      <c r="F22" s="493" t="s">
        <v>15</v>
      </c>
      <c r="G22" s="381">
        <f>団体戦入力!M32</f>
        <v>0</v>
      </c>
      <c r="H22" s="381" t="s">
        <v>15</v>
      </c>
      <c r="I22" s="493">
        <f>団体戦入力!N32</f>
        <v>0</v>
      </c>
      <c r="J22" s="379">
        <f>団体戦入力!O32</f>
        <v>0</v>
      </c>
      <c r="K22" s="285" t="str">
        <f>IF(団体戦入力!P32="","",団体戦入力!P32)</f>
        <v/>
      </c>
      <c r="L22" s="294"/>
      <c r="M22" s="536"/>
      <c r="N22"/>
      <c r="O22" s="4"/>
    </row>
    <row r="23" spans="1:16" ht="23.25" customHeight="1" x14ac:dyDescent="0.15">
      <c r="A23" s="413"/>
      <c r="B23" s="55">
        <f>団体戦入力!G32</f>
        <v>0</v>
      </c>
      <c r="C23" s="56">
        <f>団体戦入力!H32</f>
        <v>0</v>
      </c>
      <c r="D23" s="377"/>
      <c r="E23" s="381"/>
      <c r="F23" s="493"/>
      <c r="G23" s="381"/>
      <c r="H23" s="381"/>
      <c r="I23" s="493"/>
      <c r="J23" s="379"/>
      <c r="K23" s="281" t="str">
        <f ca="1">IF(団体戦入力!Q32="","",団体戦入力!Q32)</f>
        <v/>
      </c>
      <c r="L23" s="295"/>
      <c r="M23" s="537"/>
      <c r="N23"/>
      <c r="O23" s="4"/>
    </row>
    <row r="24" spans="1:16" ht="13.5" customHeight="1" x14ac:dyDescent="0.15">
      <c r="A24" s="392" ph="1">
        <v>6</v>
      </c>
      <c r="B24" s="102">
        <f>団体戦入力!I33</f>
        <v>0</v>
      </c>
      <c r="C24" s="103">
        <f>団体戦入力!J33</f>
        <v>0</v>
      </c>
      <c r="D24" s="394">
        <f>団体戦入力!K33</f>
        <v>0</v>
      </c>
      <c r="E24" s="398">
        <f>団体戦入力!L33</f>
        <v>0</v>
      </c>
      <c r="F24" s="494" t="s">
        <v>15</v>
      </c>
      <c r="G24" s="398">
        <f>団体戦入力!M33</f>
        <v>0</v>
      </c>
      <c r="H24" s="398" t="s">
        <v>15</v>
      </c>
      <c r="I24" s="494">
        <f>団体戦入力!N33</f>
        <v>0</v>
      </c>
      <c r="J24" s="396">
        <f>団体戦入力!O33</f>
        <v>0</v>
      </c>
      <c r="K24" s="285" t="str">
        <f>IF(団体戦入力!P33="","",団体戦入力!P33)</f>
        <v/>
      </c>
      <c r="L24" s="294"/>
      <c r="M24" s="536"/>
    </row>
    <row r="25" spans="1:16" ht="23.25" customHeight="1" x14ac:dyDescent="0.15">
      <c r="A25" s="413"/>
      <c r="B25" s="49">
        <f>団体戦入力!G33</f>
        <v>0</v>
      </c>
      <c r="C25" s="50">
        <f>団体戦入力!H33</f>
        <v>0</v>
      </c>
      <c r="D25" s="406"/>
      <c r="E25" s="408"/>
      <c r="F25" s="495"/>
      <c r="G25" s="408"/>
      <c r="H25" s="408"/>
      <c r="I25" s="495"/>
      <c r="J25" s="407"/>
      <c r="K25" s="281" t="str">
        <f ca="1">IF(団体戦入力!Q33="","",団体戦入力!Q33)</f>
        <v/>
      </c>
      <c r="L25" s="295"/>
      <c r="M25" s="537"/>
      <c r="N25" s="279"/>
      <c r="O25" s="279"/>
      <c r="P25" s="29"/>
    </row>
    <row r="26" spans="1:16" ht="13.5" customHeight="1" x14ac:dyDescent="0.15">
      <c r="A26" s="392" ph="1">
        <v>7</v>
      </c>
      <c r="B26" s="100">
        <f>団体戦入力!I34</f>
        <v>0</v>
      </c>
      <c r="C26" s="101">
        <f>団体戦入力!J34</f>
        <v>0</v>
      </c>
      <c r="D26" s="377">
        <f>団体戦入力!K34</f>
        <v>0</v>
      </c>
      <c r="E26" s="381">
        <f>団体戦入力!L34</f>
        <v>0</v>
      </c>
      <c r="F26" s="493" t="s">
        <v>15</v>
      </c>
      <c r="G26" s="381">
        <f>団体戦入力!M34</f>
        <v>0</v>
      </c>
      <c r="H26" s="381" t="s">
        <v>15</v>
      </c>
      <c r="I26" s="493">
        <f>団体戦入力!N34</f>
        <v>0</v>
      </c>
      <c r="J26" s="379">
        <f>団体戦入力!O34</f>
        <v>0</v>
      </c>
      <c r="K26" s="285" t="str">
        <f>IF(団体戦入力!P34="","",団体戦入力!P34)</f>
        <v/>
      </c>
      <c r="L26" s="291"/>
      <c r="M26" s="525"/>
      <c r="N26" s="279"/>
      <c r="O26" s="279"/>
      <c r="P26" s="29"/>
    </row>
    <row r="27" spans="1:16" ht="23.25" customHeight="1" x14ac:dyDescent="0.15">
      <c r="A27" s="413"/>
      <c r="B27" s="49">
        <f>団体戦入力!G34</f>
        <v>0</v>
      </c>
      <c r="C27" s="50">
        <f>団体戦入力!H34</f>
        <v>0</v>
      </c>
      <c r="D27" s="406"/>
      <c r="E27" s="408"/>
      <c r="F27" s="495"/>
      <c r="G27" s="408"/>
      <c r="H27" s="408"/>
      <c r="I27" s="495"/>
      <c r="J27" s="407"/>
      <c r="K27" s="281" t="str">
        <f ca="1">IF(団体戦入力!Q34="","",団体戦入力!Q34)</f>
        <v/>
      </c>
      <c r="L27" s="290"/>
      <c r="M27" s="526"/>
      <c r="N27" s="279"/>
      <c r="O27" s="279"/>
      <c r="P27" s="29"/>
    </row>
    <row r="28" spans="1:16" ht="13.5" customHeight="1" x14ac:dyDescent="0.15">
      <c r="A28" s="392" ph="1">
        <v>8</v>
      </c>
      <c r="B28" s="104">
        <f>団体戦入力!I35</f>
        <v>0</v>
      </c>
      <c r="C28" s="101">
        <f>団体戦入力!J35</f>
        <v>0</v>
      </c>
      <c r="D28" s="377">
        <f>団体戦入力!K35</f>
        <v>0</v>
      </c>
      <c r="E28" s="381">
        <f>団体戦入力!L35</f>
        <v>0</v>
      </c>
      <c r="F28" s="493" t="s">
        <v>15</v>
      </c>
      <c r="G28" s="381">
        <f>団体戦入力!M35</f>
        <v>0</v>
      </c>
      <c r="H28" s="381" t="s">
        <v>15</v>
      </c>
      <c r="I28" s="493">
        <f>団体戦入力!N35</f>
        <v>0</v>
      </c>
      <c r="J28" s="396">
        <f>団体戦入力!O35</f>
        <v>0</v>
      </c>
      <c r="K28" s="285" t="str">
        <f>IF(団体戦入力!P35="","",団体戦入力!P35)</f>
        <v/>
      </c>
      <c r="L28" s="291"/>
      <c r="M28" s="525"/>
      <c r="N28" s="279"/>
      <c r="O28" s="279"/>
      <c r="P28" s="29"/>
    </row>
    <row r="29" spans="1:16" ht="23.25" customHeight="1" thickBot="1" x14ac:dyDescent="0.2">
      <c r="A29" s="393"/>
      <c r="B29" s="53">
        <f>団体戦入力!G35</f>
        <v>0</v>
      </c>
      <c r="C29" s="54">
        <f>団体戦入力!H35</f>
        <v>0</v>
      </c>
      <c r="D29" s="378"/>
      <c r="E29" s="382"/>
      <c r="F29" s="501"/>
      <c r="G29" s="382"/>
      <c r="H29" s="382"/>
      <c r="I29" s="501"/>
      <c r="J29" s="380"/>
      <c r="K29" s="286" t="str">
        <f ca="1">IF(団体戦入力!Q35="","",団体戦入力!Q35)</f>
        <v/>
      </c>
      <c r="L29" s="296"/>
      <c r="M29" s="527"/>
      <c r="N29" s="279"/>
      <c r="O29" s="279"/>
      <c r="P29" s="29"/>
    </row>
    <row r="30" spans="1:16" ht="14.25" customHeight="1" x14ac:dyDescent="0.15">
      <c r="C30" s="523" t="s">
        <v>521</v>
      </c>
      <c r="D30" s="523"/>
      <c r="E30" s="523"/>
      <c r="F30" s="523"/>
      <c r="G30" s="523"/>
      <c r="H30" s="523"/>
      <c r="I30" s="523"/>
      <c r="J30" s="523"/>
      <c r="K30" s="523"/>
      <c r="L30" s="524"/>
      <c r="M30" s="524"/>
    </row>
    <row r="31" spans="1:16" x14ac:dyDescent="0.15">
      <c r="C31" s="524" t="s">
        <v>530</v>
      </c>
      <c r="D31" s="524"/>
      <c r="E31" s="524"/>
      <c r="F31" s="524"/>
      <c r="G31" s="524"/>
      <c r="H31" s="524"/>
      <c r="I31" s="524"/>
      <c r="J31" s="524"/>
      <c r="K31" s="524"/>
      <c r="L31" s="524"/>
      <c r="M31" s="524"/>
    </row>
  </sheetData>
  <sheetProtection sheet="1" objects="1" scenarios="1" selectLockedCells="1"/>
  <mergeCells count="105">
    <mergeCell ref="C30:M30"/>
    <mergeCell ref="C31:M31"/>
    <mergeCell ref="M26:M27"/>
    <mergeCell ref="M28:M29"/>
    <mergeCell ref="A12:C13"/>
    <mergeCell ref="D12:D13"/>
    <mergeCell ref="E12:I13"/>
    <mergeCell ref="J12:J13"/>
    <mergeCell ref="K12:M12"/>
    <mergeCell ref="M20:M21"/>
    <mergeCell ref="M22:M23"/>
    <mergeCell ref="M14:M15"/>
    <mergeCell ref="M16:M17"/>
    <mergeCell ref="M24:M25"/>
    <mergeCell ref="M18:M19"/>
    <mergeCell ref="I28:I29"/>
    <mergeCell ref="J28:J29"/>
    <mergeCell ref="A28:A29"/>
    <mergeCell ref="D28:D29"/>
    <mergeCell ref="E28:E29"/>
    <mergeCell ref="F28:F29"/>
    <mergeCell ref="G28:G29"/>
    <mergeCell ref="H28:H29"/>
    <mergeCell ref="J24:J25"/>
    <mergeCell ref="A26:A27"/>
    <mergeCell ref="D26:D27"/>
    <mergeCell ref="E26:E27"/>
    <mergeCell ref="F26:F27"/>
    <mergeCell ref="G26:G27"/>
    <mergeCell ref="H26:H27"/>
    <mergeCell ref="I26:I27"/>
    <mergeCell ref="J26:J27"/>
    <mergeCell ref="J22:J23"/>
    <mergeCell ref="A24:A25"/>
    <mergeCell ref="D24:D25"/>
    <mergeCell ref="E24:E25"/>
    <mergeCell ref="F24:F25"/>
    <mergeCell ref="G24:G25"/>
    <mergeCell ref="H24:H25"/>
    <mergeCell ref="I24:I25"/>
    <mergeCell ref="D14:D15"/>
    <mergeCell ref="E14:E15"/>
    <mergeCell ref="F14:F15"/>
    <mergeCell ref="G14:G15"/>
    <mergeCell ref="H14:H15"/>
    <mergeCell ref="I14:I15"/>
    <mergeCell ref="J20:J21"/>
    <mergeCell ref="A22:A23"/>
    <mergeCell ref="D22:D23"/>
    <mergeCell ref="E22:E23"/>
    <mergeCell ref="F22:F23"/>
    <mergeCell ref="G22:G23"/>
    <mergeCell ref="H22:H23"/>
    <mergeCell ref="I22:I23"/>
    <mergeCell ref="J18:J19"/>
    <mergeCell ref="A20:A21"/>
    <mergeCell ref="D20:D21"/>
    <mergeCell ref="E20:E21"/>
    <mergeCell ref="F20:F21"/>
    <mergeCell ref="G20:G21"/>
    <mergeCell ref="H20:H21"/>
    <mergeCell ref="I20:I21"/>
    <mergeCell ref="A9:F9"/>
    <mergeCell ref="H9:J9"/>
    <mergeCell ref="K9:N9"/>
    <mergeCell ref="A10:C10"/>
    <mergeCell ref="D10:E10"/>
    <mergeCell ref="H10:J10"/>
    <mergeCell ref="K10:N10"/>
    <mergeCell ref="J16:J17"/>
    <mergeCell ref="A18:A19"/>
    <mergeCell ref="D18:D19"/>
    <mergeCell ref="E18:E19"/>
    <mergeCell ref="F18:F19"/>
    <mergeCell ref="G18:G19"/>
    <mergeCell ref="H18:H19"/>
    <mergeCell ref="I18:I19"/>
    <mergeCell ref="J14:J15"/>
    <mergeCell ref="A16:A17"/>
    <mergeCell ref="D16:D17"/>
    <mergeCell ref="E16:E17"/>
    <mergeCell ref="F16:F17"/>
    <mergeCell ref="G16:G17"/>
    <mergeCell ref="H16:H17"/>
    <mergeCell ref="I16:I17"/>
    <mergeCell ref="A14:A15"/>
    <mergeCell ref="A6:B7"/>
    <mergeCell ref="C6:F6"/>
    <mergeCell ref="H6:J6"/>
    <mergeCell ref="K6:O6"/>
    <mergeCell ref="C7:F7"/>
    <mergeCell ref="H7:J7"/>
    <mergeCell ref="L7:N7"/>
    <mergeCell ref="H8:J8"/>
    <mergeCell ref="L8:N8"/>
    <mergeCell ref="A2:F2"/>
    <mergeCell ref="I2:J2"/>
    <mergeCell ref="K2:M2"/>
    <mergeCell ref="A3:C3"/>
    <mergeCell ref="I3:J3"/>
    <mergeCell ref="H4:J4"/>
    <mergeCell ref="K4:M4"/>
    <mergeCell ref="A5:C5"/>
    <mergeCell ref="H5:J5"/>
    <mergeCell ref="K5:N5"/>
  </mergeCells>
  <phoneticPr fontId="3"/>
  <dataValidations disablePrompts="1" count="1">
    <dataValidation imeMode="halfAlpha" allowBlank="1" showInputMessage="1" showErrorMessage="1" sqref="G14:G29"/>
  </dataValidations>
  <pageMargins left="0.51181102362204722" right="0.47244094488188981" top="0.9055118110236221"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40</vt:i4>
      </vt:variant>
    </vt:vector>
  </HeadingPairs>
  <TitlesOfParts>
    <vt:vector size="54" baseType="lpstr">
      <vt:lpstr>読んでね</vt:lpstr>
      <vt:lpstr>ﾀﾞﾌﾞﾙｽ入力</vt:lpstr>
      <vt:lpstr>ｼﾝｸﾞﾙｽ入力</vt:lpstr>
      <vt:lpstr>団体戦入力</vt:lpstr>
      <vt:lpstr>ﾀﾞﾌﾞﾙｽ印刷１</vt:lpstr>
      <vt:lpstr>ﾀﾞﾌﾞﾙｽ印刷２</vt:lpstr>
      <vt:lpstr>ｼﾝｸﾞﾙｽ印刷</vt:lpstr>
      <vt:lpstr>団体印刷</vt:lpstr>
      <vt:lpstr>団体印刷高校選抜１次</vt:lpstr>
      <vt:lpstr>ﾀﾞﾌﾞﾙｽ主管校用</vt:lpstr>
      <vt:lpstr>ｼﾝｸﾞﾙｽ主管校用</vt:lpstr>
      <vt:lpstr>団体戦主管校用</vt:lpstr>
      <vt:lpstr>memo</vt:lpstr>
      <vt:lpstr>学校名</vt:lpstr>
      <vt:lpstr>HJS</vt:lpstr>
      <vt:lpstr>HJSP</vt:lpstr>
      <vt:lpstr>ｼﾝｸﾞﾙｽ印刷!Print_Area</vt:lpstr>
      <vt:lpstr>ﾀﾞﾌﾞﾙｽ印刷１!Print_Area</vt:lpstr>
      <vt:lpstr>ﾀﾞﾌﾞﾙｽ印刷２!Print_Area</vt:lpstr>
      <vt:lpstr>団体印刷!Print_Area</vt:lpstr>
      <vt:lpstr>団体印刷高校選抜１次!Print_Area</vt:lpstr>
      <vt:lpstr>ｼﾝｸﾞﾙｽ</vt:lpstr>
      <vt:lpstr>ﾀﾞﾌﾞﾙｽ</vt:lpstr>
      <vt:lpstr>会員番号</vt:lpstr>
      <vt:lpstr>区分</vt:lpstr>
      <vt:lpstr>県・地区</vt:lpstr>
      <vt:lpstr>県ｲﾝﾄﾞｱ</vt:lpstr>
      <vt:lpstr>県ｲﾝﾄﾞｱP</vt:lpstr>
      <vt:lpstr>県新人</vt:lpstr>
      <vt:lpstr>県新人P</vt:lpstr>
      <vt:lpstr>県選抜</vt:lpstr>
      <vt:lpstr>県選抜P</vt:lpstr>
      <vt:lpstr>県総体</vt:lpstr>
      <vt:lpstr>県総体P</vt:lpstr>
      <vt:lpstr>個人戦大会名</vt:lpstr>
      <vt:lpstr>個人大会略称</vt:lpstr>
      <vt:lpstr>高校名</vt:lpstr>
      <vt:lpstr>高校名略称</vt:lpstr>
      <vt:lpstr>秋地区</vt:lpstr>
      <vt:lpstr>秋地区P</vt:lpstr>
      <vt:lpstr>春地区</vt:lpstr>
      <vt:lpstr>春地区P</vt:lpstr>
      <vt:lpstr>大会No</vt:lpstr>
      <vt:lpstr>団体県選抜</vt:lpstr>
      <vt:lpstr>団体県選抜P</vt:lpstr>
      <vt:lpstr>団体春地区</vt:lpstr>
      <vt:lpstr>団体春地区P</vt:lpstr>
      <vt:lpstr>団体戦大会名</vt:lpstr>
      <vt:lpstr>団体大会略称</vt:lpstr>
      <vt:lpstr>団体地区選抜</vt:lpstr>
      <vt:lpstr>団体地区選抜P</vt:lpstr>
      <vt:lpstr>男女</vt:lpstr>
      <vt:lpstr>地区名</vt:lpstr>
      <vt:lpstr>有学校枠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国島孝志</dc:creator>
  <cp:lastModifiedBy>te290736</cp:lastModifiedBy>
  <cp:lastPrinted>2020-09-25T07:00:24Z</cp:lastPrinted>
  <dcterms:created xsi:type="dcterms:W3CDTF">2009-07-03T04:28:08Z</dcterms:created>
  <dcterms:modified xsi:type="dcterms:W3CDTF">2020-09-28T00:06:36Z</dcterms:modified>
</cp:coreProperties>
</file>